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C:\Users\Сергей\Desktop\сайты\sintez-data.info\Документы-ИДИВО\Распоряжения\"/>
    </mc:Choice>
  </mc:AlternateContent>
  <bookViews>
    <workbookView xWindow="0" yWindow="0" windowWidth="16380" windowHeight="8190" tabRatio="797"/>
  </bookViews>
  <sheets>
    <sheet name="Полномочные" sheetId="2" r:id="rId1"/>
    <sheet name="Огненный состав" sheetId="19" r:id="rId2"/>
    <sheet name="Неизреченные" sheetId="20" r:id="rId3"/>
    <sheet name="Филиалы" sheetId="13" r:id="rId4"/>
    <sheet name="справочники" sheetId="10" state="hidden" r:id="rId5"/>
    <sheet name="Системы" sheetId="11" state="hidden" r:id="rId6"/>
    <sheet name="Подразделение" sheetId="1" r:id="rId7"/>
    <sheet name="ВШС" sheetId="25" r:id="rId8"/>
    <sheet name="МГК" sheetId="26" r:id="rId9"/>
    <sheet name="МЦИС" sheetId="27" r:id="rId10"/>
    <sheet name="ДО ИДИВО" sheetId="3" r:id="rId11"/>
    <sheet name="ДО Ие ИДИВО" sheetId="4" r:id="rId12"/>
    <sheet name="ДО Ци ИДИВО" sheetId="5" r:id="rId13"/>
    <sheet name="ДО Пс ИДИВО" sheetId="6" r:id="rId14"/>
    <sheet name="Здание" sheetId="7" r:id="rId15"/>
    <sheet name="Ф1" sheetId="14" r:id="rId16"/>
    <sheet name="Ф2" sheetId="15" r:id="rId17"/>
    <sheet name="Ф3" sheetId="16" r:id="rId18"/>
    <sheet name="Ф4" sheetId="17" r:id="rId19"/>
    <sheet name="Ф" sheetId="18" r:id="rId20"/>
  </sheets>
  <externalReferences>
    <externalReference r:id="rId21"/>
  </externalReferences>
  <definedNames>
    <definedName name="ИВладыки_родит_падеж">справочники!$J$2:$J$65</definedName>
    <definedName name="Изначальность">Полномочные!$C$3</definedName>
    <definedName name="Изначальные_Владыки" localSheetId="5">[1]справочники!$F$2:$F$65</definedName>
    <definedName name="Изначальные_Владыки">справочники!$I$2:$I$65</definedName>
    <definedName name="Ипостась_Основ">справочники!$D$2:$D$65</definedName>
    <definedName name="Ипостась_Синтеза" localSheetId="5">[1]справочники!$D$2:$D$65</definedName>
    <definedName name="Ипостась_Синтеза_">справочники!$F$2:$F$65</definedName>
    <definedName name="Ипостась_Синтеза2_">справочники!$G$2:$G$65</definedName>
    <definedName name="Ипостась_Синтеза3_">справочники!$H$2:$H$65</definedName>
    <definedName name="Наименование_Подразделения">Полномочные!$C$4</definedName>
    <definedName name="Неизреченный_УС">справочники!$N$22:$N$69</definedName>
    <definedName name="Номер_Изначальности">справочники!$A$2:$A$65</definedName>
    <definedName name="Номер_Неизреченного" localSheetId="2">Неизреченные!$D$3:$D$146</definedName>
    <definedName name="Номер_Человека">'Огненный состав'!$C$3:$C$151</definedName>
    <definedName name="_xlnm.Print_Area" localSheetId="7">ВШС!$A$4:$AG$33</definedName>
    <definedName name="_xlnm.Print_Area" localSheetId="10">'ДО ИДИВО'!$A$2:$BW$20</definedName>
    <definedName name="_xlnm.Print_Area" localSheetId="11">'ДО Ие ИДИВО'!$A$2:$BW$22</definedName>
    <definedName name="_xlnm.Print_Area" localSheetId="13">'ДО Пс ИДИВО'!$A$2:$BW$18</definedName>
    <definedName name="_xlnm.Print_Area" localSheetId="12">'ДО Ци ИДИВО'!$A$2:$BW$22</definedName>
    <definedName name="_xlnm.Print_Area" localSheetId="14">Здание!$A$3:$I$138</definedName>
    <definedName name="_xlnm.Print_Area" localSheetId="8">МГК!$A$4:$AG$33</definedName>
    <definedName name="_xlnm.Print_Area" localSheetId="9">МЦИС!$A$4:$AG$33</definedName>
    <definedName name="_xlnm.Print_Area" localSheetId="2">Неизреченные!$G$2:$H$75</definedName>
    <definedName name="_xlnm.Print_Area" localSheetId="1">'Огненный состав'!$F$2:$G$80</definedName>
    <definedName name="_xlnm.Print_Area" localSheetId="6">Подразделение!$A$2:$O$43</definedName>
    <definedName name="_xlnm.Print_Area" localSheetId="0">Полномочные!$A$10:$C$81</definedName>
    <definedName name="_xlnm.Print_Area" localSheetId="5">Системы!$BQ$2:$BQ$68</definedName>
    <definedName name="_xlnm.Print_Area" localSheetId="19">Ф!$A$4:$AS$18</definedName>
    <definedName name="_xlnm.Print_Area" localSheetId="15">Ф1!$A$3:$BW$14</definedName>
    <definedName name="_xlnm.Print_Area" localSheetId="16">Ф2!$A$3:$BW$14</definedName>
    <definedName name="_xlnm.Print_Area" localSheetId="17">Ф3!$A$3:$BW$14</definedName>
    <definedName name="_xlnm.Print_Area" localSheetId="18">Ф4!$A$3:$BW$14</definedName>
    <definedName name="_xlnm.Print_Area" localSheetId="3">Филиалы!$I$2:$M$87</definedName>
    <definedName name="Отделения" localSheetId="5">[1]справочники!$G$2:$G$65</definedName>
    <definedName name="Отделения">справочники!$K$2:$K$65</definedName>
    <definedName name="Синтезный_Состав">справочники!$O$22:$O$69</definedName>
    <definedName name="Системы">Системы!$B$1:$BQ$68</definedName>
    <definedName name="Столп_Неизреченных" localSheetId="2">Неизреченные!$A$3:$H$146</definedName>
    <definedName name="Столп_Неизреченных" localSheetId="1">'Огненный состав'!$A$3:$G$151</definedName>
    <definedName name="Столп_осн_и_синт_состав">Полномочные!$A$11:$B$81</definedName>
    <definedName name="Столп_Человеков">'Огненный состав'!$A$3:$G$151</definedName>
    <definedName name="Терр1">Филиалы!$J$3</definedName>
    <definedName name="Терр1_МГК">Филиалы!$J$12</definedName>
    <definedName name="Терр2">Филиалы!$J$4</definedName>
    <definedName name="Терр2_МГК">Филиалы!$J$13</definedName>
    <definedName name="Терр3">Филиалы!$J$5</definedName>
    <definedName name="Терр3_МГК">Филиалы!$J$14</definedName>
    <definedName name="Терр4">Филиалы!$J$6</definedName>
    <definedName name="Терр4_МГК">Филиалы!$J$15</definedName>
    <definedName name="Территории">Полномочные!$C$7</definedName>
    <definedName name="Территории_">справочники!$C$2:$C$65</definedName>
    <definedName name="Территория">Полномочные!$C$6</definedName>
    <definedName name="Территория_">справочники!$B$2:$B$65</definedName>
    <definedName name="УС">Полномочные!$C$5</definedName>
    <definedName name="Часть">справочники!$E$2:$E$65</definedName>
  </definedNames>
  <calcPr calcId="171027"/>
</workbook>
</file>

<file path=xl/calcChain.xml><?xml version="1.0" encoding="utf-8"?>
<calcChain xmlns="http://schemas.openxmlformats.org/spreadsheetml/2006/main">
  <c r="C16" i="19" l="1"/>
  <c r="D16" i="19"/>
  <c r="E16" i="19"/>
  <c r="C25" i="19" l="1"/>
  <c r="D25" i="19"/>
  <c r="E25" i="19"/>
  <c r="C26" i="19"/>
  <c r="D26" i="19"/>
  <c r="E26" i="19"/>
  <c r="C12" i="19"/>
  <c r="D12" i="19"/>
  <c r="E12" i="19"/>
  <c r="C13" i="19"/>
  <c r="D13" i="19"/>
  <c r="E13" i="19"/>
  <c r="D151" i="19" l="1"/>
  <c r="D150" i="19"/>
  <c r="D149" i="19"/>
  <c r="D148" i="19"/>
  <c r="D147" i="19"/>
  <c r="D146" i="19"/>
  <c r="D145" i="19"/>
  <c r="D144" i="19"/>
  <c r="D143" i="19"/>
  <c r="D142" i="19"/>
  <c r="D141" i="19"/>
  <c r="D140" i="19"/>
  <c r="D139" i="19"/>
  <c r="D138" i="19"/>
  <c r="D137" i="19"/>
  <c r="D136" i="19"/>
  <c r="D135" i="19"/>
  <c r="D134" i="19"/>
  <c r="D133" i="19"/>
  <c r="D132" i="19"/>
  <c r="D131" i="19"/>
  <c r="D130" i="19"/>
  <c r="D129" i="19"/>
  <c r="D128" i="19"/>
  <c r="D127" i="19"/>
  <c r="D126" i="19"/>
  <c r="D125" i="19"/>
  <c r="D124" i="19"/>
  <c r="D123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4" i="19"/>
  <c r="D23" i="19"/>
  <c r="D22" i="19"/>
  <c r="D21" i="19"/>
  <c r="D20" i="19"/>
  <c r="D19" i="19"/>
  <c r="D18" i="19"/>
  <c r="D17" i="19"/>
  <c r="D15" i="19"/>
  <c r="D14" i="19"/>
  <c r="D11" i="19"/>
  <c r="D10" i="19"/>
  <c r="D9" i="19"/>
  <c r="D8" i="19"/>
  <c r="D7" i="19"/>
  <c r="D6" i="19"/>
  <c r="D5" i="19"/>
  <c r="D4" i="19"/>
  <c r="D3" i="19"/>
  <c r="E146" i="20"/>
  <c r="E145" i="20"/>
  <c r="E144" i="20"/>
  <c r="E143" i="20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9" i="20"/>
  <c r="E128" i="20"/>
  <c r="E127" i="20"/>
  <c r="E126" i="20"/>
  <c r="E125" i="20"/>
  <c r="E124" i="20"/>
  <c r="E123" i="20"/>
  <c r="E122" i="20"/>
  <c r="E121" i="20"/>
  <c r="E120" i="20"/>
  <c r="E119" i="20"/>
  <c r="E118" i="20"/>
  <c r="E117" i="20"/>
  <c r="E116" i="20"/>
  <c r="E115" i="20"/>
  <c r="E114" i="20"/>
  <c r="E113" i="20"/>
  <c r="E112" i="20"/>
  <c r="E111" i="20"/>
  <c r="E110" i="20"/>
  <c r="E109" i="20"/>
  <c r="E108" i="20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C33" i="19" l="1"/>
  <c r="E33" i="19"/>
  <c r="C15" i="19"/>
  <c r="E15" i="19"/>
  <c r="L47" i="13" l="1"/>
  <c r="J22" i="13" l="1"/>
  <c r="J23" i="13"/>
  <c r="J24" i="13"/>
  <c r="L19" i="13" l="1"/>
  <c r="L18" i="13"/>
  <c r="L17" i="13"/>
  <c r="A31" i="27" l="1"/>
  <c r="B28" i="27"/>
  <c r="C25" i="27"/>
  <c r="D22" i="27"/>
  <c r="E19" i="27"/>
  <c r="I28" i="27"/>
  <c r="J25" i="27"/>
  <c r="K22" i="27"/>
  <c r="L19" i="27"/>
  <c r="M16" i="27"/>
  <c r="Q25" i="27"/>
  <c r="R22" i="27"/>
  <c r="S19" i="27"/>
  <c r="T16" i="27"/>
  <c r="U13" i="27"/>
  <c r="Y22" i="27"/>
  <c r="Z19" i="27"/>
  <c r="AA16" i="27"/>
  <c r="AB13" i="27"/>
  <c r="AC10" i="27"/>
  <c r="N7" i="27"/>
  <c r="A31" i="26"/>
  <c r="B28" i="26"/>
  <c r="C25" i="26"/>
  <c r="D22" i="26"/>
  <c r="E19" i="26"/>
  <c r="I28" i="26"/>
  <c r="J25" i="26"/>
  <c r="K22" i="26"/>
  <c r="L19" i="26"/>
  <c r="M16" i="26"/>
  <c r="Q25" i="26"/>
  <c r="R22" i="26"/>
  <c r="S19" i="26"/>
  <c r="T16" i="26"/>
  <c r="U13" i="26"/>
  <c r="Y22" i="26"/>
  <c r="Z19" i="26"/>
  <c r="AA16" i="26"/>
  <c r="AB13" i="26"/>
  <c r="AC10" i="26"/>
  <c r="N7" i="26"/>
  <c r="A31" i="25"/>
  <c r="B28" i="25"/>
  <c r="C25" i="25"/>
  <c r="D22" i="25"/>
  <c r="I28" i="25"/>
  <c r="J25" i="25"/>
  <c r="K22" i="25"/>
  <c r="L19" i="25"/>
  <c r="Q25" i="25"/>
  <c r="R22" i="25"/>
  <c r="S19" i="25"/>
  <c r="T16" i="25"/>
  <c r="Y22" i="25"/>
  <c r="Z19" i="25"/>
  <c r="AA16" i="25"/>
  <c r="AB13" i="25"/>
  <c r="E19" i="25"/>
  <c r="M16" i="25"/>
  <c r="U13" i="25"/>
  <c r="AC10" i="25"/>
  <c r="N7" i="25"/>
  <c r="L64" i="13" l="1"/>
  <c r="L63" i="13"/>
  <c r="L62" i="13"/>
  <c r="L61" i="13"/>
  <c r="L52" i="13"/>
  <c r="L51" i="13"/>
  <c r="L50" i="13"/>
  <c r="L49" i="13"/>
  <c r="L40" i="13"/>
  <c r="L39" i="13"/>
  <c r="L38" i="13"/>
  <c r="L37" i="13"/>
  <c r="L28" i="13"/>
  <c r="L27" i="13"/>
  <c r="L26" i="13"/>
  <c r="L25" i="13"/>
  <c r="L15" i="13"/>
  <c r="L14" i="13"/>
  <c r="AG18" i="18" l="1"/>
  <c r="AG15" i="18"/>
  <c r="X18" i="18"/>
  <c r="Q18" i="18"/>
  <c r="Q15" i="18"/>
  <c r="H18" i="18"/>
  <c r="A18" i="18"/>
  <c r="A15" i="18"/>
  <c r="AN10" i="18"/>
  <c r="AG10" i="18"/>
  <c r="AG7" i="18"/>
  <c r="X10" i="18"/>
  <c r="Q10" i="18"/>
  <c r="Q7" i="18"/>
  <c r="H10" i="18"/>
  <c r="A10" i="18"/>
  <c r="A7" i="18"/>
  <c r="E71" i="13"/>
  <c r="E72" i="13"/>
  <c r="E73" i="13"/>
  <c r="E74" i="13"/>
  <c r="E75" i="13"/>
  <c r="E70" i="13"/>
  <c r="E12" i="13"/>
  <c r="E13" i="13"/>
  <c r="E14" i="13"/>
  <c r="E15" i="13"/>
  <c r="K62" i="13"/>
  <c r="K63" i="13"/>
  <c r="K64" i="13"/>
  <c r="K61" i="13"/>
  <c r="K50" i="13"/>
  <c r="K51" i="13"/>
  <c r="K52" i="13"/>
  <c r="K49" i="13"/>
  <c r="K38" i="13"/>
  <c r="K39" i="13"/>
  <c r="K40" i="13"/>
  <c r="K37" i="13"/>
  <c r="K25" i="13"/>
  <c r="K26" i="13"/>
  <c r="K27" i="13"/>
  <c r="K28" i="13"/>
  <c r="L68" i="13"/>
  <c r="L67" i="13"/>
  <c r="L66" i="13"/>
  <c r="L65" i="13"/>
  <c r="L60" i="13"/>
  <c r="L59" i="13"/>
  <c r="L58" i="13"/>
  <c r="L57" i="13"/>
  <c r="L56" i="13"/>
  <c r="L55" i="13"/>
  <c r="L54" i="13"/>
  <c r="L53" i="13"/>
  <c r="L48" i="13"/>
  <c r="L46" i="13"/>
  <c r="L45" i="13"/>
  <c r="L44" i="13"/>
  <c r="L43" i="13"/>
  <c r="L42" i="13"/>
  <c r="L41" i="13"/>
  <c r="L36" i="13"/>
  <c r="L35" i="13"/>
  <c r="L34" i="13"/>
  <c r="L33" i="13"/>
  <c r="L21" i="13"/>
  <c r="L11" i="13"/>
  <c r="E6" i="13" l="1"/>
  <c r="F6" i="13" s="1"/>
  <c r="E5" i="13"/>
  <c r="E4" i="13"/>
  <c r="E3" i="13"/>
  <c r="A3" i="13" s="1"/>
  <c r="J68" i="13"/>
  <c r="E68" i="13" s="1"/>
  <c r="J67" i="13"/>
  <c r="E67" i="13" s="1"/>
  <c r="J66" i="13"/>
  <c r="E66" i="13" s="1"/>
  <c r="J65" i="13"/>
  <c r="E65" i="13" s="1"/>
  <c r="J60" i="13"/>
  <c r="E60" i="13" s="1"/>
  <c r="J59" i="13"/>
  <c r="E59" i="13" s="1"/>
  <c r="J58" i="13"/>
  <c r="E58" i="13" s="1"/>
  <c r="J57" i="13"/>
  <c r="E57" i="13" s="1"/>
  <c r="J56" i="13"/>
  <c r="E56" i="13" s="1"/>
  <c r="J55" i="13"/>
  <c r="E55" i="13" s="1"/>
  <c r="J54" i="13"/>
  <c r="E54" i="13" s="1"/>
  <c r="J53" i="13"/>
  <c r="E53" i="13" s="1"/>
  <c r="J48" i="13"/>
  <c r="E48" i="13" s="1"/>
  <c r="J47" i="13"/>
  <c r="E47" i="13" s="1"/>
  <c r="J46" i="13"/>
  <c r="E46" i="13" s="1"/>
  <c r="J45" i="13"/>
  <c r="E45" i="13" s="1"/>
  <c r="J44" i="13"/>
  <c r="E44" i="13" s="1"/>
  <c r="J43" i="13"/>
  <c r="E43" i="13" s="1"/>
  <c r="J42" i="13"/>
  <c r="E42" i="13" s="1"/>
  <c r="J41" i="13"/>
  <c r="E41" i="13" s="1"/>
  <c r="J64" i="13"/>
  <c r="E64" i="13" s="1"/>
  <c r="J63" i="13"/>
  <c r="E63" i="13" s="1"/>
  <c r="J62" i="13"/>
  <c r="E62" i="13" s="1"/>
  <c r="J61" i="13"/>
  <c r="E61" i="13" s="1"/>
  <c r="J52" i="13"/>
  <c r="E52" i="13" s="1"/>
  <c r="J51" i="13"/>
  <c r="E51" i="13" s="1"/>
  <c r="J50" i="13"/>
  <c r="E50" i="13" s="1"/>
  <c r="J49" i="13"/>
  <c r="E49" i="13" s="1"/>
  <c r="J40" i="13"/>
  <c r="E40" i="13" s="1"/>
  <c r="J39" i="13"/>
  <c r="E39" i="13" s="1"/>
  <c r="J38" i="13"/>
  <c r="E38" i="13" s="1"/>
  <c r="J37" i="13"/>
  <c r="E37" i="13" s="1"/>
  <c r="J36" i="13"/>
  <c r="E36" i="13" s="1"/>
  <c r="J35" i="13"/>
  <c r="E35" i="13" s="1"/>
  <c r="J34" i="13"/>
  <c r="E34" i="13" s="1"/>
  <c r="J33" i="13"/>
  <c r="E33" i="13" s="1"/>
  <c r="J32" i="13"/>
  <c r="E32" i="13" s="1"/>
  <c r="J31" i="13"/>
  <c r="E31" i="13" s="1"/>
  <c r="J30" i="13"/>
  <c r="E30" i="13" s="1"/>
  <c r="J29" i="13"/>
  <c r="E29" i="13" s="1"/>
  <c r="J28" i="13"/>
  <c r="E28" i="13" s="1"/>
  <c r="J27" i="13"/>
  <c r="E27" i="13" s="1"/>
  <c r="J26" i="13"/>
  <c r="E26" i="13" s="1"/>
  <c r="J25" i="13"/>
  <c r="E25" i="13" s="1"/>
  <c r="E24" i="13"/>
  <c r="E23" i="13"/>
  <c r="E22" i="13"/>
  <c r="J21" i="13"/>
  <c r="E21" i="13" s="1"/>
  <c r="J19" i="13"/>
  <c r="E19" i="13" s="1"/>
  <c r="J18" i="13"/>
  <c r="E18" i="13" s="1"/>
  <c r="E17" i="13"/>
  <c r="J16" i="13"/>
  <c r="E16" i="13" s="1"/>
  <c r="J11" i="13"/>
  <c r="E11" i="13" s="1"/>
  <c r="J10" i="13"/>
  <c r="E10" i="13" s="1"/>
  <c r="E9" i="13"/>
  <c r="J8" i="13"/>
  <c r="E8" i="13" s="1"/>
  <c r="J80" i="13"/>
  <c r="E80" i="13" s="1"/>
  <c r="J76" i="13"/>
  <c r="E76" i="13" s="1"/>
  <c r="J77" i="13"/>
  <c r="E77" i="13" s="1"/>
  <c r="J78" i="13"/>
  <c r="J79" i="13"/>
  <c r="J86" i="13"/>
  <c r="E86" i="13" s="1"/>
  <c r="J81" i="13"/>
  <c r="E81" i="13" s="1"/>
  <c r="J83" i="13"/>
  <c r="E83" i="13" s="1"/>
  <c r="J87" i="13"/>
  <c r="E87" i="13" s="1"/>
  <c r="L87" i="13"/>
  <c r="L83" i="13"/>
  <c r="X9" i="18" s="1"/>
  <c r="L85" i="13"/>
  <c r="H17" i="18" s="1"/>
  <c r="L82" i="13"/>
  <c r="H9" i="18" s="1"/>
  <c r="L81" i="13"/>
  <c r="AG17" i="18" s="1"/>
  <c r="L77" i="13"/>
  <c r="Q9" i="18" s="1"/>
  <c r="L76" i="13"/>
  <c r="A9" i="18" s="1"/>
  <c r="J84" i="13" l="1"/>
  <c r="E84" i="13" s="1"/>
  <c r="E78" i="13"/>
  <c r="J82" i="13"/>
  <c r="E82" i="13" s="1"/>
  <c r="J85" i="13"/>
  <c r="E85" i="13" s="1"/>
  <c r="E79" i="13"/>
  <c r="A4" i="13"/>
  <c r="A5" i="13" s="1"/>
  <c r="A6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70" i="13" s="1"/>
  <c r="A71" i="13" s="1"/>
  <c r="A72" i="13" s="1"/>
  <c r="A73" i="13" s="1"/>
  <c r="A74" i="13" s="1"/>
  <c r="A75" i="13" s="1"/>
  <c r="AN18" i="18"/>
  <c r="AN17" i="18"/>
  <c r="F5" i="13"/>
  <c r="F4" i="13"/>
  <c r="F3" i="13"/>
  <c r="A76" i="13" l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S13" i="17"/>
  <c r="T13" i="17"/>
  <c r="T13" i="16"/>
  <c r="BF13" i="17"/>
  <c r="AM13" i="17"/>
  <c r="AG13" i="17"/>
  <c r="N13" i="17"/>
  <c r="H13" i="17"/>
  <c r="BR13" i="16"/>
  <c r="BL13" i="16"/>
  <c r="BF13" i="16"/>
  <c r="AS13" i="16"/>
  <c r="AM13" i="16"/>
  <c r="AG13" i="16"/>
  <c r="N13" i="16"/>
  <c r="H13" i="16"/>
  <c r="BR13" i="15"/>
  <c r="BL13" i="15"/>
  <c r="BF13" i="15"/>
  <c r="AS13" i="15"/>
  <c r="AM13" i="15"/>
  <c r="AG13" i="15"/>
  <c r="T13" i="15"/>
  <c r="N13" i="15"/>
  <c r="H13" i="15"/>
  <c r="BR13" i="14"/>
  <c r="BL13" i="14"/>
  <c r="BF13" i="14"/>
  <c r="AS13" i="14"/>
  <c r="AM13" i="14"/>
  <c r="AG13" i="14"/>
  <c r="N13" i="14"/>
  <c r="H13" i="14"/>
  <c r="B16" i="13"/>
  <c r="B17" i="13"/>
  <c r="B18" i="13"/>
  <c r="B19" i="13"/>
  <c r="B15" i="13"/>
  <c r="B14" i="13"/>
  <c r="B13" i="13"/>
  <c r="B12" i="13"/>
  <c r="B11" i="13"/>
  <c r="B10" i="13"/>
  <c r="B9" i="13"/>
  <c r="B8" i="13"/>
  <c r="AZ13" i="16"/>
  <c r="AZ13" i="15"/>
  <c r="AZ13" i="14"/>
  <c r="AA13" i="17"/>
  <c r="AA13" i="16"/>
  <c r="AA13" i="15"/>
  <c r="AA13" i="14"/>
  <c r="B13" i="17"/>
  <c r="B13" i="16"/>
  <c r="B13" i="15"/>
  <c r="B13" i="14"/>
  <c r="D4" i="20" l="1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130" i="20"/>
  <c r="D131" i="20"/>
  <c r="D132" i="20"/>
  <c r="D133" i="20"/>
  <c r="D134" i="20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3" i="20"/>
  <c r="C4" i="19"/>
  <c r="C5" i="19"/>
  <c r="C6" i="19"/>
  <c r="C7" i="19"/>
  <c r="C8" i="19"/>
  <c r="C9" i="19"/>
  <c r="C10" i="19"/>
  <c r="C11" i="19"/>
  <c r="C14" i="19"/>
  <c r="C17" i="19"/>
  <c r="C18" i="19"/>
  <c r="C19" i="19"/>
  <c r="C20" i="19"/>
  <c r="C21" i="19"/>
  <c r="C22" i="19"/>
  <c r="C23" i="19"/>
  <c r="C24" i="19"/>
  <c r="C27" i="19"/>
  <c r="C28" i="19"/>
  <c r="C29" i="19"/>
  <c r="C30" i="19"/>
  <c r="C31" i="19"/>
  <c r="C32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3" i="19"/>
  <c r="BR18" i="6" l="1"/>
  <c r="AZ16" i="3"/>
  <c r="T17" i="3"/>
  <c r="AM16" i="3"/>
  <c r="AZ18" i="3"/>
  <c r="B17" i="4"/>
  <c r="AS17" i="4"/>
  <c r="BL18" i="4"/>
  <c r="H18" i="5"/>
  <c r="AA17" i="5"/>
  <c r="BF18" i="5"/>
  <c r="B18" i="6"/>
  <c r="T17" i="6"/>
  <c r="AM17" i="6"/>
  <c r="BF16" i="6"/>
  <c r="T18" i="3"/>
  <c r="AM17" i="3"/>
  <c r="BF17" i="3"/>
  <c r="B18" i="4"/>
  <c r="T18" i="4"/>
  <c r="AS18" i="4"/>
  <c r="N16" i="5"/>
  <c r="AA18" i="5"/>
  <c r="AS17" i="5"/>
  <c r="BL16" i="5"/>
  <c r="T18" i="6"/>
  <c r="AM18" i="6"/>
  <c r="BF17" i="6"/>
  <c r="H16" i="3"/>
  <c r="AM18" i="3"/>
  <c r="BF18" i="3"/>
  <c r="H16" i="4"/>
  <c r="AA18" i="4"/>
  <c r="N17" i="5"/>
  <c r="AG16" i="5"/>
  <c r="AS18" i="5"/>
  <c r="BL17" i="5"/>
  <c r="H17" i="6"/>
  <c r="AS16" i="6"/>
  <c r="BF18" i="6"/>
  <c r="H17" i="3"/>
  <c r="AA17" i="3"/>
  <c r="AS16" i="3"/>
  <c r="BL17" i="3"/>
  <c r="H17" i="4"/>
  <c r="AG18" i="4"/>
  <c r="AZ18" i="4"/>
  <c r="BR18" i="4"/>
  <c r="N18" i="5"/>
  <c r="AG17" i="5"/>
  <c r="AZ16" i="5"/>
  <c r="BL18" i="5"/>
  <c r="H18" i="6"/>
  <c r="AA17" i="6"/>
  <c r="AS17" i="6"/>
  <c r="BL16" i="6"/>
  <c r="H18" i="3"/>
  <c r="AA18" i="3"/>
  <c r="AS17" i="3"/>
  <c r="BL18" i="3"/>
  <c r="H18" i="4"/>
  <c r="AM16" i="4"/>
  <c r="B17" i="5"/>
  <c r="T16" i="5"/>
  <c r="AG18" i="5"/>
  <c r="AZ17" i="5"/>
  <c r="BR16" i="5"/>
  <c r="N16" i="6"/>
  <c r="AA18" i="6"/>
  <c r="AS18" i="6"/>
  <c r="BL17" i="6"/>
  <c r="N16" i="3"/>
  <c r="AG16" i="3"/>
  <c r="AS18" i="3"/>
  <c r="BR16" i="3"/>
  <c r="N17" i="4"/>
  <c r="AM17" i="4"/>
  <c r="BF18" i="4"/>
  <c r="B18" i="5"/>
  <c r="T17" i="5"/>
  <c r="AZ18" i="5"/>
  <c r="BR17" i="5"/>
  <c r="N17" i="6"/>
  <c r="AG16" i="6"/>
  <c r="BL18" i="6"/>
  <c r="AG17" i="3"/>
  <c r="BR17" i="3"/>
  <c r="N18" i="4"/>
  <c r="AM18" i="4"/>
  <c r="T18" i="5"/>
  <c r="AM17" i="5"/>
  <c r="BF16" i="5"/>
  <c r="BR18" i="5"/>
  <c r="N18" i="6"/>
  <c r="AG17" i="6"/>
  <c r="AZ17" i="6"/>
  <c r="N17" i="3"/>
  <c r="N18" i="3"/>
  <c r="AG18" i="3"/>
  <c r="AZ17" i="3"/>
  <c r="BR18" i="3"/>
  <c r="BL17" i="4"/>
  <c r="AM18" i="5"/>
  <c r="BF17" i="5"/>
  <c r="B17" i="6"/>
  <c r="T16" i="6"/>
  <c r="AG18" i="6"/>
  <c r="AZ18" i="6"/>
  <c r="E5" i="19"/>
  <c r="F31" i="13" l="1"/>
  <c r="F32" i="13"/>
  <c r="F30" i="13"/>
  <c r="F14" i="13"/>
  <c r="F4" i="20" l="1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G51" i="20" s="1"/>
  <c r="F52" i="20"/>
  <c r="G52" i="20" s="1"/>
  <c r="F53" i="20"/>
  <c r="G53" i="20" s="1"/>
  <c r="F54" i="20"/>
  <c r="G54" i="20" s="1"/>
  <c r="F55" i="20"/>
  <c r="G55" i="20" s="1"/>
  <c r="F56" i="20"/>
  <c r="G56" i="20" s="1"/>
  <c r="F57" i="20"/>
  <c r="G57" i="20" s="1"/>
  <c r="F58" i="20"/>
  <c r="G58" i="20" s="1"/>
  <c r="F59" i="20"/>
  <c r="G59" i="20" s="1"/>
  <c r="F60" i="20"/>
  <c r="G60" i="20" s="1"/>
  <c r="F61" i="20"/>
  <c r="G61" i="20" s="1"/>
  <c r="F62" i="20"/>
  <c r="G62" i="20" s="1"/>
  <c r="F63" i="20"/>
  <c r="G63" i="20" s="1"/>
  <c r="F64" i="20"/>
  <c r="G64" i="20" s="1"/>
  <c r="F65" i="20"/>
  <c r="G65" i="20" s="1"/>
  <c r="F66" i="20"/>
  <c r="G66" i="20" s="1"/>
  <c r="F67" i="20"/>
  <c r="G67" i="20" s="1"/>
  <c r="F68" i="20"/>
  <c r="G68" i="20" s="1"/>
  <c r="F69" i="20"/>
  <c r="G69" i="20" s="1"/>
  <c r="F70" i="20"/>
  <c r="G70" i="20" s="1"/>
  <c r="F71" i="20"/>
  <c r="G71" i="20" s="1"/>
  <c r="F72" i="20"/>
  <c r="G72" i="20" s="1"/>
  <c r="F73" i="20"/>
  <c r="G73" i="20" s="1"/>
  <c r="F74" i="20"/>
  <c r="G74" i="20" s="1"/>
  <c r="F75" i="20"/>
  <c r="G75" i="20" s="1"/>
  <c r="F76" i="20"/>
  <c r="G76" i="20" s="1"/>
  <c r="F77" i="20"/>
  <c r="G77" i="20" s="1"/>
  <c r="F78" i="20"/>
  <c r="G78" i="20" s="1"/>
  <c r="F79" i="20"/>
  <c r="G79" i="20" s="1"/>
  <c r="F80" i="20"/>
  <c r="G80" i="20" s="1"/>
  <c r="F81" i="20"/>
  <c r="G81" i="20" s="1"/>
  <c r="F82" i="20"/>
  <c r="G82" i="20" s="1"/>
  <c r="F83" i="20"/>
  <c r="G83" i="20" s="1"/>
  <c r="F84" i="20"/>
  <c r="G84" i="20" s="1"/>
  <c r="F85" i="20"/>
  <c r="G85" i="20" s="1"/>
  <c r="F86" i="20"/>
  <c r="G86" i="20" s="1"/>
  <c r="F87" i="20"/>
  <c r="G87" i="20" s="1"/>
  <c r="F88" i="20"/>
  <c r="G88" i="20" s="1"/>
  <c r="F89" i="20"/>
  <c r="G89" i="20" s="1"/>
  <c r="F90" i="20"/>
  <c r="G90" i="20" s="1"/>
  <c r="F91" i="20"/>
  <c r="G91" i="20" s="1"/>
  <c r="F92" i="20"/>
  <c r="G92" i="20" s="1"/>
  <c r="F93" i="20"/>
  <c r="G93" i="20" s="1"/>
  <c r="F94" i="20"/>
  <c r="G94" i="20" s="1"/>
  <c r="F95" i="20"/>
  <c r="G95" i="20" s="1"/>
  <c r="F96" i="20"/>
  <c r="G96" i="20" s="1"/>
  <c r="F97" i="20"/>
  <c r="G97" i="20" s="1"/>
  <c r="F98" i="20"/>
  <c r="G98" i="20" s="1"/>
  <c r="F99" i="20"/>
  <c r="G99" i="20" s="1"/>
  <c r="F100" i="20"/>
  <c r="G100" i="20" s="1"/>
  <c r="F101" i="20"/>
  <c r="G101" i="20" s="1"/>
  <c r="F102" i="20"/>
  <c r="G102" i="20" s="1"/>
  <c r="F103" i="20"/>
  <c r="G103" i="20" s="1"/>
  <c r="F104" i="20"/>
  <c r="G104" i="20" s="1"/>
  <c r="F105" i="20"/>
  <c r="G105" i="20" s="1"/>
  <c r="F106" i="20"/>
  <c r="G106" i="20" s="1"/>
  <c r="F107" i="20"/>
  <c r="G107" i="20" s="1"/>
  <c r="F108" i="20"/>
  <c r="G108" i="20" s="1"/>
  <c r="F109" i="20"/>
  <c r="G109" i="20" s="1"/>
  <c r="F110" i="20"/>
  <c r="G110" i="20" s="1"/>
  <c r="F111" i="20"/>
  <c r="G111" i="20" s="1"/>
  <c r="F112" i="20"/>
  <c r="G112" i="20" s="1"/>
  <c r="F113" i="20"/>
  <c r="G113" i="20" s="1"/>
  <c r="F114" i="20"/>
  <c r="G114" i="20" s="1"/>
  <c r="F115" i="20"/>
  <c r="G115" i="20" s="1"/>
  <c r="F116" i="20"/>
  <c r="G116" i="20" s="1"/>
  <c r="F117" i="20"/>
  <c r="G117" i="20" s="1"/>
  <c r="F118" i="20"/>
  <c r="G118" i="20" s="1"/>
  <c r="F119" i="20"/>
  <c r="G119" i="20" s="1"/>
  <c r="F120" i="20"/>
  <c r="G120" i="20" s="1"/>
  <c r="F121" i="20"/>
  <c r="G121" i="20" s="1"/>
  <c r="F122" i="20"/>
  <c r="G122" i="20" s="1"/>
  <c r="F123" i="20"/>
  <c r="G123" i="20" s="1"/>
  <c r="F124" i="20"/>
  <c r="G124" i="20" s="1"/>
  <c r="F125" i="20"/>
  <c r="G125" i="20" s="1"/>
  <c r="F126" i="20"/>
  <c r="G126" i="20" s="1"/>
  <c r="F127" i="20"/>
  <c r="G127" i="20" s="1"/>
  <c r="F128" i="20"/>
  <c r="G128" i="20" s="1"/>
  <c r="F129" i="20"/>
  <c r="G129" i="20" s="1"/>
  <c r="F130" i="20"/>
  <c r="G130" i="20" s="1"/>
  <c r="F131" i="20"/>
  <c r="G131" i="20" s="1"/>
  <c r="F132" i="20"/>
  <c r="G132" i="20" s="1"/>
  <c r="F133" i="20"/>
  <c r="G133" i="20" s="1"/>
  <c r="F134" i="20"/>
  <c r="G134" i="20" s="1"/>
  <c r="F135" i="20"/>
  <c r="G135" i="20" s="1"/>
  <c r="F136" i="20"/>
  <c r="G136" i="20" s="1"/>
  <c r="F137" i="20"/>
  <c r="G137" i="20" s="1"/>
  <c r="F138" i="20"/>
  <c r="G138" i="20" s="1"/>
  <c r="F139" i="20"/>
  <c r="G139" i="20" s="1"/>
  <c r="F140" i="20"/>
  <c r="G140" i="20" s="1"/>
  <c r="F141" i="20"/>
  <c r="G141" i="20" s="1"/>
  <c r="F142" i="20"/>
  <c r="G142" i="20" s="1"/>
  <c r="F143" i="20"/>
  <c r="G143" i="20" s="1"/>
  <c r="F144" i="20"/>
  <c r="G144" i="20" s="1"/>
  <c r="F145" i="20"/>
  <c r="G145" i="20" s="1"/>
  <c r="F146" i="20"/>
  <c r="G146" i="20" s="1"/>
  <c r="F3" i="20"/>
  <c r="E27" i="19" l="1"/>
  <c r="E28" i="19"/>
  <c r="E29" i="19"/>
  <c r="E30" i="19"/>
  <c r="E31" i="19"/>
  <c r="E32" i="19"/>
  <c r="E34" i="19"/>
  <c r="E35" i="19"/>
  <c r="E36" i="19"/>
  <c r="F36" i="19" s="1"/>
  <c r="E37" i="19"/>
  <c r="F37" i="19" s="1"/>
  <c r="E38" i="19"/>
  <c r="E39" i="19"/>
  <c r="E40" i="19"/>
  <c r="F40" i="19" s="1"/>
  <c r="E41" i="19"/>
  <c r="F41" i="19" s="1"/>
  <c r="E42" i="19"/>
  <c r="F42" i="19" s="1"/>
  <c r="E43" i="19"/>
  <c r="F43" i="19" s="1"/>
  <c r="E44" i="19"/>
  <c r="F44" i="19" s="1"/>
  <c r="E45" i="19"/>
  <c r="F45" i="19" s="1"/>
  <c r="E46" i="19"/>
  <c r="E47" i="19"/>
  <c r="E48" i="19"/>
  <c r="F48" i="19" s="1"/>
  <c r="E49" i="19"/>
  <c r="F49" i="19" s="1"/>
  <c r="E50" i="19"/>
  <c r="F50" i="19" s="1"/>
  <c r="E51" i="19"/>
  <c r="F51" i="19" s="1"/>
  <c r="E52" i="19"/>
  <c r="F52" i="19" s="1"/>
  <c r="E53" i="19"/>
  <c r="F53" i="19" s="1"/>
  <c r="E54" i="19"/>
  <c r="E55" i="19"/>
  <c r="E56" i="19"/>
  <c r="F56" i="19" s="1"/>
  <c r="E57" i="19"/>
  <c r="F57" i="19" s="1"/>
  <c r="E58" i="19"/>
  <c r="F58" i="19" s="1"/>
  <c r="E59" i="19"/>
  <c r="F59" i="19" s="1"/>
  <c r="E60" i="19"/>
  <c r="F60" i="19" s="1"/>
  <c r="E61" i="19"/>
  <c r="F61" i="19" s="1"/>
  <c r="E62" i="19"/>
  <c r="E63" i="19"/>
  <c r="E64" i="19"/>
  <c r="F64" i="19" s="1"/>
  <c r="E65" i="19"/>
  <c r="F65" i="19" s="1"/>
  <c r="E66" i="19"/>
  <c r="F66" i="19" s="1"/>
  <c r="E67" i="19"/>
  <c r="F67" i="19" s="1"/>
  <c r="E68" i="19"/>
  <c r="F68" i="19" s="1"/>
  <c r="E69" i="19"/>
  <c r="F69" i="19" s="1"/>
  <c r="E70" i="19"/>
  <c r="E71" i="19"/>
  <c r="E72" i="19"/>
  <c r="F72" i="19" s="1"/>
  <c r="E73" i="19"/>
  <c r="F73" i="19" s="1"/>
  <c r="E74" i="19"/>
  <c r="F74" i="19" s="1"/>
  <c r="E75" i="19"/>
  <c r="F75" i="19" s="1"/>
  <c r="E76" i="19"/>
  <c r="F76" i="19" s="1"/>
  <c r="E77" i="19"/>
  <c r="F77" i="19" s="1"/>
  <c r="E78" i="19"/>
  <c r="E79" i="19"/>
  <c r="F79" i="19" s="1"/>
  <c r="E80" i="19"/>
  <c r="F80" i="19" s="1"/>
  <c r="E81" i="19"/>
  <c r="F81" i="19" s="1"/>
  <c r="E82" i="19"/>
  <c r="E83" i="19"/>
  <c r="F83" i="19" s="1"/>
  <c r="E84" i="19"/>
  <c r="F84" i="19" s="1"/>
  <c r="E85" i="19"/>
  <c r="F85" i="19" s="1"/>
  <c r="E86" i="19"/>
  <c r="E87" i="19"/>
  <c r="F87" i="19" s="1"/>
  <c r="E88" i="19"/>
  <c r="F88" i="19" s="1"/>
  <c r="E89" i="19"/>
  <c r="F89" i="19" s="1"/>
  <c r="E90" i="19"/>
  <c r="F90" i="19" s="1"/>
  <c r="E91" i="19"/>
  <c r="F91" i="19" s="1"/>
  <c r="E92" i="19"/>
  <c r="F92" i="19" s="1"/>
  <c r="E93" i="19"/>
  <c r="F93" i="19" s="1"/>
  <c r="E94" i="19"/>
  <c r="E95" i="19"/>
  <c r="F95" i="19" s="1"/>
  <c r="E96" i="19"/>
  <c r="F96" i="19" s="1"/>
  <c r="E97" i="19"/>
  <c r="F97" i="19" s="1"/>
  <c r="E98" i="19"/>
  <c r="F98" i="19" s="1"/>
  <c r="E99" i="19"/>
  <c r="F99" i="19" s="1"/>
  <c r="E100" i="19"/>
  <c r="F100" i="19" s="1"/>
  <c r="E101" i="19"/>
  <c r="F101" i="19" s="1"/>
  <c r="E102" i="19"/>
  <c r="E103" i="19"/>
  <c r="F103" i="19" s="1"/>
  <c r="E104" i="19"/>
  <c r="F104" i="19" s="1"/>
  <c r="E105" i="19"/>
  <c r="F105" i="19" s="1"/>
  <c r="E106" i="19"/>
  <c r="F106" i="19" s="1"/>
  <c r="E107" i="19"/>
  <c r="F107" i="19" s="1"/>
  <c r="E108" i="19"/>
  <c r="F108" i="19" s="1"/>
  <c r="E109" i="19"/>
  <c r="F109" i="19" s="1"/>
  <c r="E110" i="19"/>
  <c r="E111" i="19"/>
  <c r="F111" i="19" s="1"/>
  <c r="E112" i="19"/>
  <c r="F112" i="19" s="1"/>
  <c r="E113" i="19"/>
  <c r="E114" i="19"/>
  <c r="E115" i="19"/>
  <c r="F115" i="19" s="1"/>
  <c r="E116" i="19"/>
  <c r="F116" i="19" s="1"/>
  <c r="E117" i="19"/>
  <c r="F117" i="19" s="1"/>
  <c r="E118" i="19"/>
  <c r="E119" i="19"/>
  <c r="F119" i="19" s="1"/>
  <c r="E120" i="19"/>
  <c r="F120" i="19" s="1"/>
  <c r="E121" i="19"/>
  <c r="F121" i="19" s="1"/>
  <c r="E122" i="19"/>
  <c r="E123" i="19"/>
  <c r="F123" i="19" s="1"/>
  <c r="E124" i="19"/>
  <c r="F124" i="19" s="1"/>
  <c r="E125" i="19"/>
  <c r="F125" i="19" s="1"/>
  <c r="E126" i="19"/>
  <c r="E127" i="19"/>
  <c r="F127" i="19" s="1"/>
  <c r="E128" i="19"/>
  <c r="F128" i="19" s="1"/>
  <c r="E129" i="19"/>
  <c r="F129" i="19" s="1"/>
  <c r="E130" i="19"/>
  <c r="F130" i="19" s="1"/>
  <c r="E131" i="19"/>
  <c r="F131" i="19" s="1"/>
  <c r="E132" i="19"/>
  <c r="F132" i="19" s="1"/>
  <c r="E133" i="19"/>
  <c r="F133" i="19" s="1"/>
  <c r="E134" i="19"/>
  <c r="E135" i="19"/>
  <c r="F135" i="19" s="1"/>
  <c r="E136" i="19"/>
  <c r="F136" i="19" s="1"/>
  <c r="E137" i="19"/>
  <c r="F137" i="19" s="1"/>
  <c r="E138" i="19"/>
  <c r="F138" i="19" s="1"/>
  <c r="E139" i="19"/>
  <c r="F139" i="19" s="1"/>
  <c r="E140" i="19"/>
  <c r="E141" i="19"/>
  <c r="F141" i="19" s="1"/>
  <c r="E142" i="19"/>
  <c r="E143" i="19"/>
  <c r="F143" i="19" s="1"/>
  <c r="E144" i="19"/>
  <c r="F144" i="19" s="1"/>
  <c r="E145" i="19"/>
  <c r="E146" i="19"/>
  <c r="F146" i="19" s="1"/>
  <c r="E147" i="19"/>
  <c r="F147" i="19" s="1"/>
  <c r="E148" i="19"/>
  <c r="F148" i="19" s="1"/>
  <c r="E149" i="19"/>
  <c r="E150" i="19"/>
  <c r="E151" i="19"/>
  <c r="F151" i="19" s="1"/>
  <c r="E3" i="19"/>
  <c r="E4" i="19"/>
  <c r="E6" i="19"/>
  <c r="E7" i="19"/>
  <c r="E8" i="19"/>
  <c r="E9" i="19"/>
  <c r="E10" i="19"/>
  <c r="E11" i="19"/>
  <c r="E14" i="19"/>
  <c r="E17" i="19"/>
  <c r="E18" i="19"/>
  <c r="E19" i="19"/>
  <c r="E20" i="19"/>
  <c r="E21" i="19"/>
  <c r="E22" i="19"/>
  <c r="E23" i="19"/>
  <c r="E24" i="19"/>
  <c r="F47" i="19" l="1"/>
  <c r="F39" i="19"/>
  <c r="F63" i="19"/>
  <c r="F55" i="19"/>
  <c r="F71" i="19"/>
  <c r="F150" i="19"/>
  <c r="F142" i="19"/>
  <c r="F134" i="19"/>
  <c r="F118" i="19"/>
  <c r="F110" i="19"/>
  <c r="F102" i="19"/>
  <c r="F94" i="19"/>
  <c r="F78" i="19"/>
  <c r="F70" i="19"/>
  <c r="F62" i="19"/>
  <c r="F54" i="19"/>
  <c r="F46" i="19"/>
  <c r="F38" i="19"/>
  <c r="F86" i="19"/>
  <c r="F149" i="19"/>
  <c r="F140" i="19"/>
  <c r="F114" i="19"/>
  <c r="F82" i="19"/>
  <c r="F145" i="19"/>
  <c r="F113" i="19"/>
  <c r="F122" i="19"/>
  <c r="F126" i="19"/>
  <c r="M5" i="1"/>
  <c r="B17" i="2" l="1"/>
  <c r="B18" i="2"/>
  <c r="B19" i="2"/>
  <c r="B16" i="2"/>
  <c r="F87" i="13" l="1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22" i="13"/>
  <c r="F23" i="13"/>
  <c r="F24" i="13"/>
  <c r="F25" i="13"/>
  <c r="F26" i="13"/>
  <c r="F27" i="13"/>
  <c r="F28" i="13"/>
  <c r="F29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21" i="13"/>
  <c r="F13" i="13"/>
  <c r="F15" i="13"/>
  <c r="F12" i="13"/>
  <c r="BR13" i="17" l="1"/>
  <c r="BL13" i="17"/>
  <c r="AZ13" i="17"/>
  <c r="BE10" i="17"/>
  <c r="AF10" i="17"/>
  <c r="G10" i="17"/>
  <c r="Y7" i="17"/>
  <c r="BE10" i="16"/>
  <c r="AF10" i="16"/>
  <c r="G10" i="16"/>
  <c r="Y7" i="16"/>
  <c r="BE10" i="15"/>
  <c r="AF10" i="15"/>
  <c r="G10" i="15"/>
  <c r="Y7" i="15"/>
  <c r="T13" i="14"/>
  <c r="Y7" i="14"/>
  <c r="BE10" i="14"/>
  <c r="AF10" i="14"/>
  <c r="G10" i="14"/>
  <c r="M41" i="1"/>
  <c r="M39" i="1"/>
  <c r="M37" i="1"/>
  <c r="M35" i="1"/>
  <c r="M32" i="1"/>
  <c r="M30" i="1"/>
  <c r="M28" i="1"/>
  <c r="M26" i="1"/>
  <c r="M24" i="1"/>
  <c r="M21" i="1"/>
  <c r="M19" i="1"/>
  <c r="M17" i="1"/>
  <c r="M15" i="1"/>
  <c r="M13" i="1"/>
  <c r="M10" i="1"/>
  <c r="M8" i="1"/>
  <c r="K41" i="1"/>
  <c r="K39" i="1"/>
  <c r="K37" i="1"/>
  <c r="K35" i="1"/>
  <c r="K32" i="1"/>
  <c r="K30" i="1"/>
  <c r="K28" i="1"/>
  <c r="K26" i="1"/>
  <c r="K24" i="1"/>
  <c r="K21" i="1"/>
  <c r="K19" i="1"/>
  <c r="K17" i="1"/>
  <c r="K15" i="1"/>
  <c r="K13" i="1"/>
  <c r="K10" i="1"/>
  <c r="K8" i="1"/>
  <c r="I41" i="1"/>
  <c r="I39" i="1"/>
  <c r="I37" i="1"/>
  <c r="I35" i="1"/>
  <c r="I32" i="1"/>
  <c r="I30" i="1"/>
  <c r="I28" i="1"/>
  <c r="I26" i="1"/>
  <c r="I24" i="1"/>
  <c r="I21" i="1"/>
  <c r="I19" i="1"/>
  <c r="I17" i="1"/>
  <c r="I15" i="1"/>
  <c r="I13" i="1"/>
  <c r="I10" i="1"/>
  <c r="I8" i="1"/>
  <c r="G41" i="1"/>
  <c r="G39" i="1"/>
  <c r="G37" i="1"/>
  <c r="G35" i="1"/>
  <c r="G32" i="1"/>
  <c r="G30" i="1"/>
  <c r="G28" i="1"/>
  <c r="G26" i="1"/>
  <c r="G24" i="1"/>
  <c r="G21" i="1"/>
  <c r="G19" i="1"/>
  <c r="G17" i="1"/>
  <c r="G15" i="1"/>
  <c r="G13" i="1"/>
  <c r="G10" i="1"/>
  <c r="G8" i="1"/>
  <c r="C32" i="1"/>
  <c r="C21" i="1"/>
  <c r="C10" i="1"/>
  <c r="C8" i="1"/>
  <c r="BR13" i="6"/>
  <c r="BL13" i="6"/>
  <c r="BF13" i="6"/>
  <c r="AZ13" i="6"/>
  <c r="AS13" i="6"/>
  <c r="AM13" i="6"/>
  <c r="AG13" i="6"/>
  <c r="AA13" i="6"/>
  <c r="T13" i="6"/>
  <c r="N13" i="6"/>
  <c r="H13" i="6"/>
  <c r="B13" i="6"/>
  <c r="BE10" i="6"/>
  <c r="AF10" i="6"/>
  <c r="G10" i="6"/>
  <c r="Y7" i="6"/>
  <c r="BR13" i="5"/>
  <c r="BL13" i="5"/>
  <c r="BF13" i="5"/>
  <c r="AZ13" i="5"/>
  <c r="AS13" i="5"/>
  <c r="AM13" i="5"/>
  <c r="AG13" i="5"/>
  <c r="AA13" i="5"/>
  <c r="T13" i="5"/>
  <c r="N13" i="5"/>
  <c r="H13" i="5"/>
  <c r="B13" i="5"/>
  <c r="BE10" i="5"/>
  <c r="AF10" i="5"/>
  <c r="G10" i="5"/>
  <c r="Y7" i="5"/>
  <c r="BR13" i="4"/>
  <c r="BL13" i="4"/>
  <c r="BF13" i="4"/>
  <c r="AZ13" i="4"/>
  <c r="AS13" i="4"/>
  <c r="AM13" i="4"/>
  <c r="AG13" i="4"/>
  <c r="AA13" i="4"/>
  <c r="T13" i="4"/>
  <c r="N13" i="4"/>
  <c r="H13" i="4"/>
  <c r="B13" i="4"/>
  <c r="BE10" i="4"/>
  <c r="AF10" i="4"/>
  <c r="G10" i="4"/>
  <c r="Y7" i="4"/>
  <c r="Y7" i="3"/>
  <c r="BE10" i="3"/>
  <c r="AF10" i="3"/>
  <c r="G10" i="3"/>
  <c r="BR13" i="3"/>
  <c r="BL13" i="3"/>
  <c r="BF13" i="3"/>
  <c r="AZ13" i="3"/>
  <c r="AS13" i="3"/>
  <c r="AM13" i="3"/>
  <c r="AG13" i="3"/>
  <c r="AA13" i="3"/>
  <c r="T13" i="3"/>
  <c r="N13" i="3"/>
  <c r="H13" i="3"/>
  <c r="B13" i="3"/>
  <c r="C7" i="2" l="1"/>
  <c r="C8" i="2" l="1"/>
  <c r="C9" i="2" s="1"/>
  <c r="C4" i="2"/>
  <c r="C6" i="2"/>
  <c r="B14" i="2" s="1"/>
  <c r="C5" i="2"/>
  <c r="A4" i="27" s="1"/>
  <c r="F16" i="19" l="1"/>
  <c r="AZ16" i="6" s="1"/>
  <c r="F26" i="19"/>
  <c r="F12" i="19"/>
  <c r="AA16" i="5" s="1"/>
  <c r="F25" i="19"/>
  <c r="AM16" i="5" s="1"/>
  <c r="F13" i="19"/>
  <c r="AA16" i="6" s="1"/>
  <c r="F20" i="19"/>
  <c r="F33" i="19"/>
  <c r="BR17" i="4" s="1"/>
  <c r="F15" i="19"/>
  <c r="AZ17" i="4" s="1"/>
  <c r="B61" i="2"/>
  <c r="H115" i="7" s="1"/>
  <c r="B60" i="2"/>
  <c r="H114" i="7" s="1"/>
  <c r="B59" i="2"/>
  <c r="H113" i="7" s="1"/>
  <c r="B58" i="2"/>
  <c r="F35" i="19"/>
  <c r="BR17" i="6" s="1"/>
  <c r="F24" i="19"/>
  <c r="F34" i="19"/>
  <c r="F32" i="19"/>
  <c r="AS16" i="4" s="1"/>
  <c r="F31" i="19"/>
  <c r="T17" i="4" s="1"/>
  <c r="F30" i="19"/>
  <c r="T16" i="4" s="1"/>
  <c r="F29" i="19"/>
  <c r="F27" i="19"/>
  <c r="F28" i="19"/>
  <c r="BL16" i="4" s="1"/>
  <c r="B81" i="2"/>
  <c r="H135" i="7" s="1"/>
  <c r="B80" i="2"/>
  <c r="H134" i="7" s="1"/>
  <c r="B72" i="2"/>
  <c r="H126" i="7" s="1"/>
  <c r="B73" i="2"/>
  <c r="B79" i="2"/>
  <c r="Q24" i="27" s="1"/>
  <c r="B71" i="2"/>
  <c r="B70" i="2"/>
  <c r="H124" i="7" s="1"/>
  <c r="B78" i="2"/>
  <c r="H132" i="7" s="1"/>
  <c r="B77" i="2"/>
  <c r="H131" i="7" s="1"/>
  <c r="B76" i="2"/>
  <c r="H130" i="7" s="1"/>
  <c r="B75" i="2"/>
  <c r="B74" i="2"/>
  <c r="B36" i="2"/>
  <c r="B37" i="2"/>
  <c r="H91" i="7" s="1"/>
  <c r="A4" i="26"/>
  <c r="A4" i="25"/>
  <c r="B15" i="2"/>
  <c r="N6" i="27" s="1"/>
  <c r="B13" i="2"/>
  <c r="H10" i="7"/>
  <c r="G4" i="6"/>
  <c r="B32" i="2"/>
  <c r="E18" i="27" s="1"/>
  <c r="G2" i="20"/>
  <c r="B66" i="2"/>
  <c r="Z18" i="27" s="1"/>
  <c r="B42" i="2"/>
  <c r="AB12" i="27" s="1"/>
  <c r="B65" i="2"/>
  <c r="H119" i="7" s="1"/>
  <c r="B57" i="2"/>
  <c r="C24" i="27" s="1"/>
  <c r="B49" i="2"/>
  <c r="H103" i="7" s="1"/>
  <c r="B41" i="2"/>
  <c r="B24" i="2"/>
  <c r="B62" i="2"/>
  <c r="B38" i="2"/>
  <c r="H92" i="7" s="1"/>
  <c r="B53" i="2"/>
  <c r="B64" i="2"/>
  <c r="H118" i="7" s="1"/>
  <c r="B56" i="2"/>
  <c r="K21" i="27" s="1"/>
  <c r="B48" i="2"/>
  <c r="H102" i="7" s="1"/>
  <c r="B40" i="2"/>
  <c r="B31" i="2"/>
  <c r="M15" i="27" s="1"/>
  <c r="B22" i="2"/>
  <c r="H77" i="7" s="1"/>
  <c r="B54" i="2"/>
  <c r="AA15" i="27" s="1"/>
  <c r="B29" i="2"/>
  <c r="AC9" i="27" s="1"/>
  <c r="B28" i="2"/>
  <c r="B63" i="2"/>
  <c r="H117" i="7" s="1"/>
  <c r="B55" i="2"/>
  <c r="S18" i="27" s="1"/>
  <c r="B47" i="2"/>
  <c r="H101" i="7" s="1"/>
  <c r="B39" i="2"/>
  <c r="H93" i="7" s="1"/>
  <c r="B30" i="2"/>
  <c r="U12" i="27" s="1"/>
  <c r="B23" i="2"/>
  <c r="H78" i="7" s="1"/>
  <c r="B46" i="2"/>
  <c r="B21" i="2"/>
  <c r="H76" i="7" s="1"/>
  <c r="B45" i="2"/>
  <c r="D21" i="27" s="1"/>
  <c r="B69" i="2"/>
  <c r="B27" i="27" s="1"/>
  <c r="B68" i="2"/>
  <c r="J24" i="27" s="1"/>
  <c r="B52" i="2"/>
  <c r="B44" i="2"/>
  <c r="L18" i="27" s="1"/>
  <c r="B27" i="2"/>
  <c r="H82" i="7" s="1"/>
  <c r="B26" i="2"/>
  <c r="H81" i="7" s="1"/>
  <c r="B34" i="2"/>
  <c r="B67" i="2"/>
  <c r="R21" i="27" s="1"/>
  <c r="B51" i="2"/>
  <c r="H105" i="7" s="1"/>
  <c r="B43" i="2"/>
  <c r="T15" i="27" s="1"/>
  <c r="B35" i="2"/>
  <c r="H89" i="7" s="1"/>
  <c r="B50" i="2"/>
  <c r="H104" i="7" s="1"/>
  <c r="B25" i="2"/>
  <c r="F5" i="19"/>
  <c r="B10" i="2"/>
  <c r="G4" i="20"/>
  <c r="G3" i="20"/>
  <c r="G7" i="20"/>
  <c r="G6" i="20"/>
  <c r="G11" i="20"/>
  <c r="G25" i="20"/>
  <c r="G40" i="20"/>
  <c r="G23" i="20"/>
  <c r="G37" i="20"/>
  <c r="G20" i="20"/>
  <c r="G34" i="20"/>
  <c r="G17" i="20"/>
  <c r="G32" i="20"/>
  <c r="G15" i="20"/>
  <c r="G29" i="20"/>
  <c r="G12" i="20"/>
  <c r="G26" i="20"/>
  <c r="G9" i="20"/>
  <c r="G22" i="20"/>
  <c r="G41" i="20"/>
  <c r="G24" i="20"/>
  <c r="G46" i="20"/>
  <c r="G21" i="20"/>
  <c r="G43" i="20"/>
  <c r="G18" i="20"/>
  <c r="G16" i="20"/>
  <c r="G38" i="20"/>
  <c r="G13" i="20"/>
  <c r="G35" i="20"/>
  <c r="G44" i="20"/>
  <c r="G10" i="20"/>
  <c r="G8" i="20"/>
  <c r="G30" i="20"/>
  <c r="G5" i="20"/>
  <c r="G19" i="20"/>
  <c r="G49" i="20"/>
  <c r="G47" i="20"/>
  <c r="G39" i="20"/>
  <c r="G14" i="20"/>
  <c r="G36" i="20"/>
  <c r="G50" i="20"/>
  <c r="G33" i="20"/>
  <c r="G48" i="20"/>
  <c r="G31" i="20"/>
  <c r="G45" i="20"/>
  <c r="G28" i="20"/>
  <c r="G42" i="20"/>
  <c r="G27" i="20"/>
  <c r="F19" i="19"/>
  <c r="F2" i="19"/>
  <c r="F18" i="19"/>
  <c r="F17" i="19"/>
  <c r="F9" i="19"/>
  <c r="F11" i="19"/>
  <c r="F4" i="19"/>
  <c r="F8" i="19"/>
  <c r="B16" i="6" s="1"/>
  <c r="F7" i="19"/>
  <c r="B16" i="5" s="1"/>
  <c r="F21" i="19"/>
  <c r="F6" i="19"/>
  <c r="B16" i="4" s="1"/>
  <c r="F3" i="19"/>
  <c r="F23" i="19"/>
  <c r="BF17" i="4" s="1"/>
  <c r="F10" i="19"/>
  <c r="AA17" i="4" s="1"/>
  <c r="F14" i="19"/>
  <c r="F22" i="19"/>
  <c r="H127" i="7"/>
  <c r="H133" i="7"/>
  <c r="H129" i="7"/>
  <c r="H79" i="7"/>
  <c r="B3" i="7"/>
  <c r="A4" i="18"/>
  <c r="F138" i="7"/>
  <c r="G4" i="17"/>
  <c r="G4" i="16"/>
  <c r="G4" i="15"/>
  <c r="G4" i="14"/>
  <c r="H112" i="7"/>
  <c r="B12" i="2"/>
  <c r="H8" i="7" s="1"/>
  <c r="H73" i="7"/>
  <c r="H74" i="7"/>
  <c r="H75" i="7"/>
  <c r="H72" i="7"/>
  <c r="L69" i="13"/>
  <c r="G4" i="3"/>
  <c r="G4" i="5"/>
  <c r="G4" i="4"/>
  <c r="C2" i="1"/>
  <c r="A30" i="27" l="1"/>
  <c r="BR16" i="4"/>
  <c r="AS16" i="5"/>
  <c r="H98" i="7"/>
  <c r="N16" i="4"/>
  <c r="I27" i="27"/>
  <c r="AM16" i="6"/>
  <c r="BR16" i="6"/>
  <c r="H111" i="7"/>
  <c r="H108" i="7"/>
  <c r="H120" i="7"/>
  <c r="H84" i="7"/>
  <c r="H99" i="7"/>
  <c r="AG16" i="4"/>
  <c r="BF16" i="4"/>
  <c r="H16" i="6"/>
  <c r="H16" i="5"/>
  <c r="AG17" i="4"/>
  <c r="H17" i="5"/>
  <c r="AZ16" i="4"/>
  <c r="AA16" i="4"/>
  <c r="AA16" i="3"/>
  <c r="H86" i="7"/>
  <c r="H109" i="7"/>
  <c r="H87" i="7"/>
  <c r="H85" i="7"/>
  <c r="H123" i="7"/>
  <c r="H97" i="7"/>
  <c r="H90" i="7"/>
  <c r="Y21" i="27"/>
  <c r="E18" i="26"/>
  <c r="D21" i="26"/>
  <c r="Y21" i="26"/>
  <c r="H95" i="7"/>
  <c r="M15" i="26"/>
  <c r="J24" i="26"/>
  <c r="H83" i="7"/>
  <c r="S18" i="26"/>
  <c r="A30" i="26"/>
  <c r="T15" i="26"/>
  <c r="B27" i="26"/>
  <c r="K21" i="26"/>
  <c r="C24" i="26"/>
  <c r="N6" i="26"/>
  <c r="U12" i="26"/>
  <c r="H110" i="7"/>
  <c r="Q24" i="26"/>
  <c r="R21" i="26"/>
  <c r="AB12" i="26"/>
  <c r="AC9" i="26"/>
  <c r="L18" i="26"/>
  <c r="Z18" i="26"/>
  <c r="H128" i="7"/>
  <c r="AA15" i="26"/>
  <c r="I27" i="26"/>
  <c r="I27" i="25"/>
  <c r="R21" i="25"/>
  <c r="S18" i="25"/>
  <c r="U12" i="25"/>
  <c r="A30" i="25"/>
  <c r="J24" i="25"/>
  <c r="AC9" i="25"/>
  <c r="AB12" i="25"/>
  <c r="AA15" i="25"/>
  <c r="Q24" i="25"/>
  <c r="N6" i="25"/>
  <c r="Z18" i="25"/>
  <c r="Y21" i="25"/>
  <c r="K21" i="25"/>
  <c r="E18" i="25"/>
  <c r="T15" i="25"/>
  <c r="D21" i="25"/>
  <c r="M15" i="25"/>
  <c r="B27" i="25"/>
  <c r="C24" i="25"/>
  <c r="H121" i="7"/>
  <c r="H122" i="7"/>
  <c r="H96" i="7"/>
  <c r="H106" i="7"/>
  <c r="H107" i="7"/>
  <c r="H80" i="7"/>
  <c r="H94" i="7"/>
  <c r="H116" i="7"/>
  <c r="H9" i="7"/>
  <c r="H125" i="7"/>
  <c r="H100" i="7"/>
  <c r="H88" i="7"/>
  <c r="B17" i="3"/>
  <c r="B16" i="3"/>
  <c r="BF16" i="3"/>
  <c r="T16" i="3"/>
  <c r="BL16" i="3"/>
  <c r="B18" i="3"/>
  <c r="C31" i="1"/>
  <c r="H11" i="7"/>
  <c r="L18" i="25" l="1"/>
  <c r="BR12" i="6"/>
  <c r="I40" i="1"/>
  <c r="BL12" i="6"/>
  <c r="BL12" i="5"/>
  <c r="I38" i="1"/>
  <c r="BF12" i="5"/>
  <c r="AZ12" i="6"/>
  <c r="AZ12" i="4"/>
  <c r="M31" i="1"/>
  <c r="AS12" i="6"/>
  <c r="AS12" i="5"/>
  <c r="G27" i="1"/>
  <c r="AM12" i="5"/>
  <c r="AG12" i="4"/>
  <c r="M23" i="1"/>
  <c r="I23" i="1"/>
  <c r="M20" i="1"/>
  <c r="C20" i="1"/>
  <c r="G18" i="1"/>
  <c r="M16" i="1"/>
  <c r="K16" i="1"/>
  <c r="G14" i="1"/>
  <c r="B12" i="5"/>
  <c r="G12" i="1"/>
  <c r="G9" i="4"/>
  <c r="K9" i="1"/>
  <c r="G9" i="6"/>
  <c r="I7" i="1"/>
  <c r="K5" i="1"/>
  <c r="I5" i="1"/>
  <c r="G5" i="1"/>
  <c r="G25" i="1"/>
  <c r="T12" i="3" l="1"/>
  <c r="AG12" i="3"/>
  <c r="B12" i="3"/>
  <c r="H12" i="3"/>
  <c r="AM12" i="3"/>
  <c r="I9" i="1"/>
  <c r="M7" i="1"/>
  <c r="G9" i="5"/>
  <c r="C7" i="1"/>
  <c r="K40" i="1"/>
  <c r="BF12" i="6"/>
  <c r="Y6" i="6"/>
  <c r="B12" i="6"/>
  <c r="Y6" i="4"/>
  <c r="BR12" i="5"/>
  <c r="I14" i="1"/>
  <c r="G7" i="1"/>
  <c r="M36" i="1"/>
  <c r="N12" i="6"/>
  <c r="I25" i="1"/>
  <c r="G9" i="1"/>
  <c r="G31" i="1"/>
  <c r="BE9" i="6"/>
  <c r="AG12" i="6"/>
  <c r="G20" i="1"/>
  <c r="AA12" i="6"/>
  <c r="I31" i="1"/>
  <c r="AA12" i="5"/>
  <c r="BF12" i="4"/>
  <c r="M25" i="1"/>
  <c r="G40" i="1"/>
  <c r="N12" i="4"/>
  <c r="K12" i="1"/>
  <c r="I27" i="1"/>
  <c r="T12" i="4"/>
  <c r="I16" i="1"/>
  <c r="M29" i="1"/>
  <c r="K23" i="1"/>
  <c r="K38" i="1"/>
  <c r="M14" i="1"/>
  <c r="BR12" i="4"/>
  <c r="B12" i="4"/>
  <c r="AM12" i="6"/>
  <c r="I29" i="1"/>
  <c r="G23" i="1"/>
  <c r="AS12" i="4"/>
  <c r="M34" i="1"/>
  <c r="AF9" i="4"/>
  <c r="C9" i="1"/>
  <c r="H12" i="6"/>
  <c r="Y6" i="5"/>
  <c r="M18" i="1"/>
  <c r="M27" i="1"/>
  <c r="I20" i="1"/>
  <c r="I34" i="1"/>
  <c r="I12" i="1"/>
  <c r="T12" i="6"/>
  <c r="K7" i="1"/>
  <c r="K18" i="1"/>
  <c r="K20" i="1"/>
  <c r="AF9" i="5"/>
  <c r="AG12" i="5"/>
  <c r="K25" i="1"/>
  <c r="N12" i="5"/>
  <c r="G36" i="1"/>
  <c r="AA12" i="4"/>
  <c r="K27" i="1"/>
  <c r="T12" i="5"/>
  <c r="K14" i="1"/>
  <c r="H12" i="5"/>
  <c r="K36" i="1"/>
  <c r="BE9" i="5"/>
  <c r="G16" i="1"/>
  <c r="G34" i="1"/>
  <c r="M12" i="1"/>
  <c r="K31" i="1"/>
  <c r="K34" i="1"/>
  <c r="AZ12" i="5"/>
  <c r="AM12" i="4"/>
  <c r="M9" i="1"/>
  <c r="I18" i="1"/>
  <c r="BE9" i="4"/>
  <c r="H12" i="4"/>
  <c r="K29" i="1"/>
  <c r="M38" i="1"/>
  <c r="BL12" i="4"/>
  <c r="G29" i="1"/>
  <c r="M40" i="1"/>
  <c r="I36" i="1"/>
  <c r="AF9" i="6"/>
  <c r="G38" i="1"/>
  <c r="N12" i="3" l="1"/>
  <c r="BF12" i="3"/>
  <c r="AF9" i="3"/>
  <c r="Y6" i="3"/>
  <c r="BR12" i="3"/>
  <c r="BL12" i="3"/>
  <c r="BE9" i="3"/>
  <c r="AS12" i="3"/>
  <c r="AA12" i="3"/>
  <c r="G9" i="3"/>
  <c r="AZ12" i="3"/>
  <c r="AG12" i="15" l="1"/>
  <c r="AM12" i="14" l="1"/>
  <c r="AM12" i="15" l="1"/>
  <c r="AS12" i="14" l="1"/>
  <c r="AS12" i="15" l="1"/>
  <c r="L86" i="13" l="1"/>
  <c r="X17" i="18" s="1"/>
  <c r="L84" i="13"/>
  <c r="AN9" i="18" s="1"/>
  <c r="L79" i="13"/>
  <c r="A17" i="18" s="1"/>
  <c r="L78" i="13"/>
  <c r="AG9" i="18" s="1"/>
  <c r="AG12" i="14"/>
  <c r="G3" i="13"/>
  <c r="G5" i="13" l="1"/>
  <c r="G4" i="13"/>
  <c r="G6" i="13" l="1"/>
  <c r="G8" i="13" l="1"/>
  <c r="H8" i="13"/>
  <c r="B6" i="13"/>
  <c r="L6" i="13" s="1"/>
  <c r="Y6" i="17" s="1"/>
  <c r="B5" i="13"/>
  <c r="L5" i="13" s="1"/>
  <c r="Y6" i="16" s="1"/>
  <c r="B4" i="13"/>
  <c r="L4" i="13" s="1"/>
  <c r="Y6" i="15" s="1"/>
  <c r="L8" i="13" l="1"/>
  <c r="G9" i="14" s="1"/>
  <c r="G9" i="13"/>
  <c r="H9" i="13"/>
  <c r="L9" i="13" l="1"/>
  <c r="G9" i="15" s="1"/>
  <c r="G10" i="13"/>
  <c r="H10" i="13"/>
  <c r="L10" i="13" l="1"/>
  <c r="G9" i="16" s="1"/>
  <c r="G11" i="13"/>
  <c r="H11" i="13"/>
  <c r="G9" i="17" s="1"/>
  <c r="G12" i="13" l="1"/>
  <c r="H12" i="13"/>
  <c r="L12" i="13" l="1"/>
  <c r="AF9" i="14" s="1"/>
  <c r="H13" i="13"/>
  <c r="G13" i="13"/>
  <c r="L13" i="13" l="1"/>
  <c r="AF9" i="15" s="1"/>
  <c r="G14" i="13"/>
  <c r="H14" i="13"/>
  <c r="AF9" i="16" l="1"/>
  <c r="H15" i="13"/>
  <c r="G15" i="13"/>
  <c r="AF9" i="17" l="1"/>
  <c r="H16" i="13"/>
  <c r="G16" i="13"/>
  <c r="L16" i="13" l="1"/>
  <c r="BE9" i="14" s="1"/>
  <c r="G17" i="13"/>
  <c r="H17" i="13"/>
  <c r="BE9" i="15" l="1"/>
  <c r="H18" i="13"/>
  <c r="G18" i="13"/>
  <c r="BE9" i="16" l="1"/>
  <c r="G19" i="13"/>
  <c r="H19" i="13"/>
  <c r="BE9" i="17" l="1"/>
  <c r="G21" i="13"/>
  <c r="C21" i="13"/>
  <c r="H21" i="13"/>
  <c r="B12" i="14" s="1"/>
  <c r="G22" i="13" l="1"/>
  <c r="C22" i="13"/>
  <c r="H22" i="13"/>
  <c r="L22" i="13" s="1"/>
  <c r="B12" i="15" l="1"/>
  <c r="C23" i="13"/>
  <c r="H23" i="13"/>
  <c r="L23" i="13" s="1"/>
  <c r="G23" i="13"/>
  <c r="B12" i="16" l="1"/>
  <c r="H24" i="13"/>
  <c r="L24" i="13" s="1"/>
  <c r="C24" i="13"/>
  <c r="G24" i="13"/>
  <c r="B12" i="17" l="1"/>
  <c r="G25" i="13"/>
  <c r="C25" i="13"/>
  <c r="H25" i="13"/>
  <c r="AA12" i="14" l="1"/>
  <c r="C26" i="13"/>
  <c r="G26" i="13"/>
  <c r="H26" i="13"/>
  <c r="AA12" i="15" l="1"/>
  <c r="G27" i="13"/>
  <c r="C27" i="13"/>
  <c r="H27" i="13"/>
  <c r="AA12" i="16" l="1"/>
  <c r="G28" i="13"/>
  <c r="C28" i="13"/>
  <c r="H28" i="13"/>
  <c r="AA12" i="17" l="1"/>
  <c r="C29" i="13"/>
  <c r="H29" i="13"/>
  <c r="G29" i="13"/>
  <c r="L29" i="13" l="1"/>
  <c r="AZ12" i="14" s="1"/>
  <c r="H30" i="13"/>
  <c r="L30" i="13" s="1"/>
  <c r="C30" i="13"/>
  <c r="G30" i="13"/>
  <c r="AZ12" i="15" l="1"/>
  <c r="G31" i="13"/>
  <c r="C31" i="13"/>
  <c r="H31" i="13"/>
  <c r="L31" i="13" s="1"/>
  <c r="AZ12" i="16" l="1"/>
  <c r="C32" i="13"/>
  <c r="G32" i="13"/>
  <c r="H32" i="13"/>
  <c r="L32" i="13" l="1"/>
  <c r="AZ12" i="17" s="1"/>
  <c r="G33" i="13"/>
  <c r="C33" i="13"/>
  <c r="H33" i="13"/>
  <c r="H12" i="14" l="1"/>
  <c r="G34" i="13"/>
  <c r="C34" i="13"/>
  <c r="H34" i="13"/>
  <c r="H12" i="15" l="1"/>
  <c r="C35" i="13"/>
  <c r="G35" i="13"/>
  <c r="H35" i="13"/>
  <c r="H12" i="16" l="1"/>
  <c r="H36" i="13"/>
  <c r="C36" i="13"/>
  <c r="G36" i="13"/>
  <c r="H12" i="17" l="1"/>
  <c r="G37" i="13"/>
  <c r="H37" i="13"/>
  <c r="C37" i="13"/>
  <c r="H38" i="13" l="1"/>
  <c r="G38" i="13"/>
  <c r="C38" i="13"/>
  <c r="H39" i="13" l="1"/>
  <c r="G39" i="13"/>
  <c r="C39" i="13"/>
  <c r="AG12" i="16" l="1"/>
  <c r="C40" i="13"/>
  <c r="H40" i="13"/>
  <c r="G40" i="13"/>
  <c r="AG12" i="17" l="1"/>
  <c r="C41" i="13"/>
  <c r="G41" i="13"/>
  <c r="H41" i="13"/>
  <c r="BF12" i="14" l="1"/>
  <c r="C42" i="13"/>
  <c r="H42" i="13"/>
  <c r="G42" i="13"/>
  <c r="BF12" i="15" l="1"/>
  <c r="G43" i="13"/>
  <c r="C43" i="13"/>
  <c r="H43" i="13"/>
  <c r="BF12" i="16" l="1"/>
  <c r="H44" i="13"/>
  <c r="C44" i="13"/>
  <c r="G44" i="13"/>
  <c r="BF12" i="17" l="1"/>
  <c r="G45" i="13"/>
  <c r="C45" i="13"/>
  <c r="H45" i="13"/>
  <c r="N12" i="14" l="1"/>
  <c r="G46" i="13"/>
  <c r="C46" i="13"/>
  <c r="H46" i="13"/>
  <c r="N12" i="15" l="1"/>
  <c r="C47" i="13"/>
  <c r="H47" i="13"/>
  <c r="N12" i="16" s="1"/>
  <c r="G47" i="13"/>
  <c r="C48" i="13" l="1"/>
  <c r="G48" i="13"/>
  <c r="H48" i="13"/>
  <c r="N12" i="17" l="1"/>
  <c r="G49" i="13"/>
  <c r="C49" i="13"/>
  <c r="H49" i="13"/>
  <c r="C50" i="13" l="1"/>
  <c r="H50" i="13"/>
  <c r="G50" i="13"/>
  <c r="G51" i="13" l="1"/>
  <c r="C51" i="13"/>
  <c r="H51" i="13"/>
  <c r="AM12" i="16" l="1"/>
  <c r="C52" i="13"/>
  <c r="H52" i="13"/>
  <c r="G52" i="13"/>
  <c r="H53" i="13" l="1"/>
  <c r="C53" i="13"/>
  <c r="G53" i="13"/>
  <c r="AM12" i="17"/>
  <c r="BL12" i="14" l="1"/>
  <c r="G54" i="13"/>
  <c r="C54" i="13"/>
  <c r="H54" i="13"/>
  <c r="BL12" i="15" s="1"/>
  <c r="H55" i="13" l="1"/>
  <c r="G55" i="13"/>
  <c r="C55" i="13"/>
  <c r="BL12" i="16" l="1"/>
  <c r="H56" i="13"/>
  <c r="G56" i="13"/>
  <c r="C56" i="13"/>
  <c r="BL12" i="17" l="1"/>
  <c r="G57" i="13"/>
  <c r="H57" i="13"/>
  <c r="T12" i="14" s="1"/>
  <c r="C57" i="13"/>
  <c r="H58" i="13" l="1"/>
  <c r="T12" i="15" s="1"/>
  <c r="G58" i="13"/>
  <c r="C58" i="13"/>
  <c r="G59" i="13" l="1"/>
  <c r="C59" i="13"/>
  <c r="H59" i="13"/>
  <c r="T12" i="16" l="1"/>
  <c r="C60" i="13"/>
  <c r="G60" i="13"/>
  <c r="H60" i="13"/>
  <c r="T12" i="17" l="1"/>
  <c r="G61" i="13"/>
  <c r="H61" i="13"/>
  <c r="C61" i="13"/>
  <c r="H62" i="13" l="1"/>
  <c r="G62" i="13"/>
  <c r="C62" i="13"/>
  <c r="C63" i="13" l="1"/>
  <c r="H63" i="13"/>
  <c r="G63" i="13"/>
  <c r="G64" i="13" l="1"/>
  <c r="C64" i="13"/>
  <c r="H64" i="13"/>
  <c r="AS12" i="17" s="1"/>
  <c r="AS12" i="16"/>
  <c r="H65" i="13" l="1"/>
  <c r="BR12" i="14" s="1"/>
  <c r="G65" i="13"/>
  <c r="C65" i="13"/>
  <c r="C66" i="13" l="1"/>
  <c r="H66" i="13"/>
  <c r="G66" i="13"/>
  <c r="BR12" i="15" l="1"/>
  <c r="G67" i="13"/>
  <c r="H67" i="13"/>
  <c r="BR12" i="16" s="1"/>
  <c r="C67" i="13"/>
  <c r="G68" i="13" l="1"/>
  <c r="C68" i="13"/>
  <c r="H68" i="13"/>
  <c r="BR12" i="17" s="1"/>
  <c r="H70" i="13" l="1"/>
  <c r="G70" i="13"/>
  <c r="L70" i="13" s="1"/>
  <c r="A6" i="18" s="1"/>
  <c r="G71" i="13" l="1"/>
  <c r="L71" i="13" s="1"/>
  <c r="Q6" i="18" s="1"/>
  <c r="H71" i="13"/>
  <c r="H72" i="13" l="1"/>
  <c r="G72" i="13"/>
  <c r="L72" i="13" s="1"/>
  <c r="AG6" i="18" s="1"/>
  <c r="G73" i="13" l="1"/>
  <c r="L73" i="13" s="1"/>
  <c r="A14" i="18" s="1"/>
  <c r="H73" i="13"/>
  <c r="G74" i="13" l="1"/>
  <c r="L74" i="13" s="1"/>
  <c r="Q14" i="18" s="1"/>
  <c r="H74" i="13"/>
  <c r="G75" i="13" l="1"/>
  <c r="L75" i="13" s="1"/>
  <c r="AG14" i="18" s="1"/>
  <c r="H75" i="13"/>
  <c r="H76" i="13" l="1"/>
  <c r="G76" i="13"/>
  <c r="G77" i="13" l="1"/>
  <c r="H77" i="13"/>
  <c r="G78" i="13" l="1"/>
  <c r="H78" i="13"/>
  <c r="H79" i="13" l="1"/>
  <c r="G79" i="13"/>
  <c r="H80" i="13" l="1"/>
  <c r="G80" i="13"/>
  <c r="L80" i="13" l="1"/>
  <c r="Q17" i="18" s="1"/>
  <c r="G81" i="13"/>
  <c r="H81" i="13"/>
  <c r="H82" i="13" l="1"/>
  <c r="G82" i="13"/>
  <c r="G83" i="13" l="1"/>
  <c r="H83" i="13"/>
  <c r="G84" i="13" l="1"/>
  <c r="H84" i="13"/>
  <c r="H85" i="13" l="1"/>
  <c r="G85" i="13"/>
  <c r="H86" i="13" l="1"/>
  <c r="G86" i="13"/>
  <c r="H87" i="13" l="1"/>
  <c r="G87" i="13"/>
  <c r="B3" i="13"/>
  <c r="L3" i="13" s="1"/>
  <c r="Y6" i="14" s="1"/>
</calcChain>
</file>

<file path=xl/sharedStrings.xml><?xml version="1.0" encoding="utf-8"?>
<sst xmlns="http://schemas.openxmlformats.org/spreadsheetml/2006/main" count="5586" uniqueCount="5275">
  <si>
    <t>Служение</t>
  </si>
  <si>
    <t>Ипостась Духа, Глава № Синтеза ИВО</t>
  </si>
  <si>
    <t>Ипосьась Света, Глава Идивного Синтеза …</t>
  </si>
  <si>
    <t>Ипостась Энергии, Глава Частного Синтеза…</t>
  </si>
  <si>
    <t>Ипостась Субъядерности, Глава Присутственного Синтеза (наука)</t>
  </si>
  <si>
    <t xml:space="preserve">Ипостась Формы, Глава Конфедеративного Синтеза ... (из программы партии) </t>
  </si>
  <si>
    <t>Номер Изначальности подразделения ИДИВО:</t>
  </si>
  <si>
    <t>Изначальные Владыки подразделения ИДИВО:</t>
  </si>
  <si>
    <t>Синтезный состав:</t>
  </si>
  <si>
    <t>Главы подразделений</t>
  </si>
  <si>
    <t>E-mail:</t>
  </si>
  <si>
    <t>Viber:</t>
  </si>
  <si>
    <t>WhatsApp:</t>
  </si>
  <si>
    <t>Залы Иерархов ИДИВО</t>
  </si>
  <si>
    <t>Зал Изначально Вышестоящего Отца</t>
  </si>
  <si>
    <t xml:space="preserve">Зал УО ИВО Изначальный Отец </t>
  </si>
  <si>
    <t>Зал Совета ИВО, состоящий из восьмерицы Служения</t>
  </si>
  <si>
    <t>Зал УО ИВО Изначальная  Мать</t>
  </si>
  <si>
    <t>Зал Совета Неизречённого Синтеза, состоящий из Сотрудников Синтеза</t>
  </si>
  <si>
    <t>Зал УО ИВО Изначальный Сын</t>
  </si>
  <si>
    <t>Зал Регионального Совета МГК, состоящий из Членов Совета МГК, Регионального Секретаря и Ревизора</t>
  </si>
  <si>
    <t>Зал УО ИВО  Изначальная Дочь</t>
  </si>
  <si>
    <t>Зал Совета МЦИС, состоящий из Глав Дома Синтеза, МАН, МАИ и ИЭП</t>
  </si>
  <si>
    <t>Зал УО ИВО Изначальный Аватар</t>
  </si>
  <si>
    <t>Зал УО ИВО Изначальный Майтрейя</t>
  </si>
  <si>
    <t>Зал УО ИВО Изначальный Христос</t>
  </si>
  <si>
    <t>Зал УО ИВО  Изначальный Будда</t>
  </si>
  <si>
    <t xml:space="preserve">Зал УО  ИВО Изначальный Неизречённый </t>
  </si>
  <si>
    <t>Зал УО ИВОИзначальный Предвечный</t>
  </si>
  <si>
    <t>Зал УО ИВО  Изначальный Всемогущий</t>
  </si>
  <si>
    <t>Зал УО ИВО Изначальный Всевышний</t>
  </si>
  <si>
    <t xml:space="preserve">Зал УО ИВО Изначальный Творец </t>
  </si>
  <si>
    <t>Зал УО ИВО  Изначальный Теург</t>
  </si>
  <si>
    <t>Зал УО ИВО  Изначальный Ману</t>
  </si>
  <si>
    <t>Зал УО ИВО Изначальный Предначальный</t>
  </si>
  <si>
    <t>Зал УО ИВО Изначальный Владыка</t>
  </si>
  <si>
    <t>Зал УО ИВО Изначальный Учитель</t>
  </si>
  <si>
    <t>Зал УО ИВО Изначальный Логос</t>
  </si>
  <si>
    <t>Зал УО ИВО Изначальный Аспект</t>
  </si>
  <si>
    <t>Зал УО ИВО Изначальная  Ипостась</t>
  </si>
  <si>
    <t>Зал УО ИВО  Изначальный Сотрудник</t>
  </si>
  <si>
    <t xml:space="preserve">Зал УО  ИВО Изначальный Ведущий  </t>
  </si>
  <si>
    <t>Зал УО ИВО Изначальный Праведник</t>
  </si>
  <si>
    <t xml:space="preserve">Зал УО ИВО Изначальный Адепт </t>
  </si>
  <si>
    <t>Зал УО ИВО  Изначальный Архат</t>
  </si>
  <si>
    <t>Зал УО ИВО  Изначальный Посвященный</t>
  </si>
  <si>
    <t>Зал УО  ИВО Изначальный Ученик</t>
  </si>
  <si>
    <t>Зал УО ИВО Изначальный Человек Изначальности</t>
  </si>
  <si>
    <t>Зал УО ИВО  Изначальный Человек Проявления</t>
  </si>
  <si>
    <t>Зал УО ИВО Изначальный Человек Планеты</t>
  </si>
  <si>
    <t>Зал УО  ИВО Изначальная  Ипостась Условия</t>
  </si>
  <si>
    <t>Зал УО ИВО Изначальная  Ипостась Свойства</t>
  </si>
  <si>
    <t>Зал УО ИВО Изначальная  Ипостась Качества</t>
  </si>
  <si>
    <t>Зал УО ИВО  Изначальная  Ипостась Функции</t>
  </si>
  <si>
    <t>Зал УО ИВО  Изначальная  Ипостась Принципа</t>
  </si>
  <si>
    <t>Зал УО ИВО Изначальная  Ипостась  Процесса</t>
  </si>
  <si>
    <t xml:space="preserve">Зал УО ИВО Изначальная  Ипостась Активности </t>
  </si>
  <si>
    <t xml:space="preserve">Зал УО ИВО Изначальная  Ипостась Заряженности </t>
  </si>
  <si>
    <t>Зал УО  ИВО Изначальная  Ипостась Возожженности</t>
  </si>
  <si>
    <t>Зал УО ИВО Изначальная  Ипостась Идеи</t>
  </si>
  <si>
    <t>Зал УО ИВО Изначальная  Ипостась Сути</t>
  </si>
  <si>
    <t>Зал УО ИВО Изначальная  Ипостась Смысла</t>
  </si>
  <si>
    <t>Зал УО ИВО Изначальная  Ипостась Мысли</t>
  </si>
  <si>
    <t>Зал УО ИВО Изначальная  Ипостась Чувства</t>
  </si>
  <si>
    <t>Зал УО ИВО Изначальная  Ипостась Ощущения</t>
  </si>
  <si>
    <t xml:space="preserve">Зал УО ИВО Изначальная  Ипостась Движения </t>
  </si>
  <si>
    <t>Зал УО ИВО Изначальная  Ипостась Огня</t>
  </si>
  <si>
    <t>Зал УО ИВО Изначальная  Ипостась Духа</t>
  </si>
  <si>
    <t>Зал УО ИВО Изначальная  Ипостась Света</t>
  </si>
  <si>
    <t>Зал УО ИВО Изначальная  Ипостась Энергии</t>
  </si>
  <si>
    <t>Зал УО ИВО Изначальная  Ипостась Субъядерности</t>
  </si>
  <si>
    <t>Зал УО ИВО Изначальная  Ипостась Формы</t>
  </si>
  <si>
    <t>Зал УО ИВО Изначальная  Ипостась Содержания</t>
  </si>
  <si>
    <t>Зал УО ИВО Изначальная  Ипостась Поля</t>
  </si>
  <si>
    <t>Зал УО  ИВО Изначальная  Ипостась Метагалактики</t>
  </si>
  <si>
    <t>Зал УО ИВО Изначальная  Ипостась Изначальности</t>
  </si>
  <si>
    <t>Зал УО ИВО Изначальная  Ипостась Планеты</t>
  </si>
  <si>
    <t xml:space="preserve"> На этаже возможно организовать Кабинет, Зал Команды, где синтезируются занятия и т.д. </t>
  </si>
  <si>
    <t>Ядро Подразделения ИДИВО</t>
  </si>
  <si>
    <t>Планировка этажа:</t>
  </si>
  <si>
    <t>Служащий</t>
  </si>
  <si>
    <t>Статус:</t>
  </si>
  <si>
    <t>Телефон 1:</t>
  </si>
  <si>
    <t>Телефон 2:</t>
  </si>
  <si>
    <t>Телефон 3:</t>
  </si>
  <si>
    <t>Минск</t>
  </si>
  <si>
    <t>Москва</t>
  </si>
  <si>
    <t>ИС</t>
  </si>
  <si>
    <t>ИДИВО</t>
  </si>
  <si>
    <t>Кут Хуми Фаинь</t>
  </si>
  <si>
    <t>№ Изн</t>
  </si>
  <si>
    <t>территория</t>
  </si>
  <si>
    <t>территории</t>
  </si>
  <si>
    <t>ИВладыки</t>
  </si>
  <si>
    <t>Отделения</t>
  </si>
  <si>
    <t>Москвы</t>
  </si>
  <si>
    <t>Р</t>
  </si>
  <si>
    <t>Санкт-Петербург</t>
  </si>
  <si>
    <t>Санкт-Петербурга</t>
  </si>
  <si>
    <t>Иерархии ИДИВО</t>
  </si>
  <si>
    <t>Иерархия ИДИВО</t>
  </si>
  <si>
    <t>Новосибирск</t>
  </si>
  <si>
    <t>Новосибирска</t>
  </si>
  <si>
    <t>Цивилизации ИДИВО</t>
  </si>
  <si>
    <t>Цивилизация ИДИВО</t>
  </si>
  <si>
    <t>Балтия</t>
  </si>
  <si>
    <t>Балтии</t>
  </si>
  <si>
    <t>Метагалактики ИДИВО</t>
  </si>
  <si>
    <t>Метагалактика ИДИВО</t>
  </si>
  <si>
    <t>Филипп Марина</t>
  </si>
  <si>
    <t>Краснодар</t>
  </si>
  <si>
    <t>Краснодара</t>
  </si>
  <si>
    <t>Византий Альбина</t>
  </si>
  <si>
    <t>Бородино</t>
  </si>
  <si>
    <t>Конфедерации ИДИВО</t>
  </si>
  <si>
    <t>Конфедерация ИДИВО</t>
  </si>
  <si>
    <t>Янов Вероника</t>
  </si>
  <si>
    <t>М</t>
  </si>
  <si>
    <t>Кавминводы</t>
  </si>
  <si>
    <t>Кавминвод</t>
  </si>
  <si>
    <t>Психодинамики ИДИВО</t>
  </si>
  <si>
    <t>Психодинамика ИДИВО</t>
  </si>
  <si>
    <t>Юлий Сиана</t>
  </si>
  <si>
    <t>Московия</t>
  </si>
  <si>
    <t>Теофы ИДИВО</t>
  </si>
  <si>
    <t>Теофа ИДИВО</t>
  </si>
  <si>
    <t>Юсеф Она</t>
  </si>
  <si>
    <t>Иркутск</t>
  </si>
  <si>
    <t>Иркутска</t>
  </si>
  <si>
    <t>Неизречённого ИДИВО</t>
  </si>
  <si>
    <t>Неизречённый ИДИВО</t>
  </si>
  <si>
    <t>Владомир Стефана</t>
  </si>
  <si>
    <t>Крым</t>
  </si>
  <si>
    <t>Крыма</t>
  </si>
  <si>
    <t>Предвечного ИДИВО</t>
  </si>
  <si>
    <t>Предвечный ИДИВО</t>
  </si>
  <si>
    <t>Савва Свята</t>
  </si>
  <si>
    <t>Красноярск</t>
  </si>
  <si>
    <t>Красноярска</t>
  </si>
  <si>
    <t>Всемогущего ИДИВО</t>
  </si>
  <si>
    <t>Всемогущий ИДИВО</t>
  </si>
  <si>
    <t>Савелий Баяна</t>
  </si>
  <si>
    <t>Самара</t>
  </si>
  <si>
    <t>Самары</t>
  </si>
  <si>
    <t>Всевышнего ИДИВО</t>
  </si>
  <si>
    <t>Всевышний ИДИВО</t>
  </si>
  <si>
    <t>Вильгельм Екатерина</t>
  </si>
  <si>
    <t>Ставрополь</t>
  </si>
  <si>
    <t>Ставрополя</t>
  </si>
  <si>
    <t>Творца ИДИВО</t>
  </si>
  <si>
    <t>Творец ИДИВО</t>
  </si>
  <si>
    <t>Юстас Сивилла</t>
  </si>
  <si>
    <t>Челны</t>
  </si>
  <si>
    <t>Челнов</t>
  </si>
  <si>
    <t>Теурга ИДИВО</t>
  </si>
  <si>
    <t>Теург ИДИВО</t>
  </si>
  <si>
    <t>Александр Тамила</t>
  </si>
  <si>
    <t>Вологодск</t>
  </si>
  <si>
    <t>Ману ИДИВО</t>
  </si>
  <si>
    <t>Яромир Ника</t>
  </si>
  <si>
    <t>Хакасия</t>
  </si>
  <si>
    <t>Хакасии</t>
  </si>
  <si>
    <t>Предначального ИДИВО</t>
  </si>
  <si>
    <t>Предначальный ИДИВО</t>
  </si>
  <si>
    <t>Серапис Велетте</t>
  </si>
  <si>
    <t>Севастополь</t>
  </si>
  <si>
    <t>Севастополя</t>
  </si>
  <si>
    <t>Владыки ИДИВО</t>
  </si>
  <si>
    <t>Владыка ИДИВО</t>
  </si>
  <si>
    <t>Сочи</t>
  </si>
  <si>
    <t>Учителя ИДИВО</t>
  </si>
  <si>
    <t>Учитель ИДИВО</t>
  </si>
  <si>
    <t>Фадей Елена</t>
  </si>
  <si>
    <t>Екатеринбург</t>
  </si>
  <si>
    <t>Екатеринбурга</t>
  </si>
  <si>
    <t>Логоса ИДИВО</t>
  </si>
  <si>
    <t>Логос ИДИВО</t>
  </si>
  <si>
    <t>Серафим Валерия</t>
  </si>
  <si>
    <t>Казань</t>
  </si>
  <si>
    <t>Казани</t>
  </si>
  <si>
    <t>Аспекта ИДИВО</t>
  </si>
  <si>
    <t>Аспект ИДИВО</t>
  </si>
  <si>
    <t>Святослав Олеся</t>
  </si>
  <si>
    <t>Воронеж</t>
  </si>
  <si>
    <t>Воронежа</t>
  </si>
  <si>
    <t>Ипостаси ИДИВО</t>
  </si>
  <si>
    <t>Ипостась ИДИВО</t>
  </si>
  <si>
    <t>Уфа</t>
  </si>
  <si>
    <t>Уфы</t>
  </si>
  <si>
    <t>Сотрудника ИДИВО</t>
  </si>
  <si>
    <t>Сотрудник ИДИВО</t>
  </si>
  <si>
    <t>Сергей Юлиана</t>
  </si>
  <si>
    <t>Братск</t>
  </si>
  <si>
    <t>Ведущего ИДИВО</t>
  </si>
  <si>
    <t>Ведущий ИДИВО</t>
  </si>
  <si>
    <t>Сулейман Синтия</t>
  </si>
  <si>
    <t>Дагестан</t>
  </si>
  <si>
    <t>Дагестана</t>
  </si>
  <si>
    <t>Праведника ИДИВО</t>
  </si>
  <si>
    <t>Праведник ИДИВО</t>
  </si>
  <si>
    <t>Себастьян Виктория</t>
  </si>
  <si>
    <t>Курск</t>
  </si>
  <si>
    <t>Курска</t>
  </si>
  <si>
    <t>Адепта ИДИВО</t>
  </si>
  <si>
    <t>Адепт ИДИВО</t>
  </si>
  <si>
    <t>Ростов-на-Дону</t>
  </si>
  <si>
    <t>Ростова-на-Дону</t>
  </si>
  <si>
    <t>Архата ИДИВО</t>
  </si>
  <si>
    <t>Архат ИДИВО</t>
  </si>
  <si>
    <t>Антей Алина</t>
  </si>
  <si>
    <t>Чебоксары</t>
  </si>
  <si>
    <t>Чебоксар</t>
  </si>
  <si>
    <t>Наум Софья</t>
  </si>
  <si>
    <t>Волгоград</t>
  </si>
  <si>
    <t>Волгограда</t>
  </si>
  <si>
    <t>Велемир Агафья</t>
  </si>
  <si>
    <t>Дальний Восток</t>
  </si>
  <si>
    <t>Дальнего Востока</t>
  </si>
  <si>
    <t>Георг Дарья</t>
  </si>
  <si>
    <t>Тверь</t>
  </si>
  <si>
    <t>Твери</t>
  </si>
  <si>
    <t>Бурятия</t>
  </si>
  <si>
    <t>Бурятии</t>
  </si>
  <si>
    <t>Эмиль Яна</t>
  </si>
  <si>
    <t>Алтай</t>
  </si>
  <si>
    <t>Алтая</t>
  </si>
  <si>
    <t>Югра</t>
  </si>
  <si>
    <t>Югры</t>
  </si>
  <si>
    <t>ИДИВО Человека Изначальности</t>
  </si>
  <si>
    <t>Европа</t>
  </si>
  <si>
    <t>Европы</t>
  </si>
  <si>
    <t>Савий Лина</t>
  </si>
  <si>
    <t>Королёв</t>
  </si>
  <si>
    <t>Королёва</t>
  </si>
  <si>
    <t>Истины ИДИВО</t>
  </si>
  <si>
    <t>Истина ИДИВО</t>
  </si>
  <si>
    <t>Ангарск</t>
  </si>
  <si>
    <t>Ангарска</t>
  </si>
  <si>
    <t>Ока ИДИВО</t>
  </si>
  <si>
    <t>Око ИДИВО</t>
  </si>
  <si>
    <t>Андрей Ома</t>
  </si>
  <si>
    <t>Хум ИДИВО</t>
  </si>
  <si>
    <t>Зеленогорск</t>
  </si>
  <si>
    <t>Зеленогорска</t>
  </si>
  <si>
    <t>Абсолюта ИДИВО</t>
  </si>
  <si>
    <t>Абсолют ИДИВО</t>
  </si>
  <si>
    <t>Евгений Октавия</t>
  </si>
  <si>
    <t>Чувашия</t>
  </si>
  <si>
    <t>Чувашии</t>
  </si>
  <si>
    <t>Омеги ИДИВО</t>
  </si>
  <si>
    <t>Омега ИДИВО</t>
  </si>
  <si>
    <t>Новороссийск</t>
  </si>
  <si>
    <t>Новороссийска</t>
  </si>
  <si>
    <t>Монады ИДИВО</t>
  </si>
  <si>
    <t>Монада ИДИВО</t>
  </si>
  <si>
    <t>Донецк</t>
  </si>
  <si>
    <t>Донецка</t>
  </si>
  <si>
    <t>ИДИВО Человека Проявления</t>
  </si>
  <si>
    <t>Константин Ксения</t>
  </si>
  <si>
    <t>Тамбов</t>
  </si>
  <si>
    <t>Тамбова</t>
  </si>
  <si>
    <t>Ростислав Эмма</t>
  </si>
  <si>
    <t>Харьков</t>
  </si>
  <si>
    <t>Харькова</t>
  </si>
  <si>
    <t>Разума ИДИВО</t>
  </si>
  <si>
    <t>Разум ИДИВО</t>
  </si>
  <si>
    <t>Германия</t>
  </si>
  <si>
    <t>Сердца ИДИВО</t>
  </si>
  <si>
    <t>Сердце ИДИВО</t>
  </si>
  <si>
    <t>Астана</t>
  </si>
  <si>
    <t>Астаны</t>
  </si>
  <si>
    <t>Ума ИДИВО</t>
  </si>
  <si>
    <t>Ум ИДИВО</t>
  </si>
  <si>
    <t>Одесса</t>
  </si>
  <si>
    <t>Одессы</t>
  </si>
  <si>
    <t>Провидения ИДИВО</t>
  </si>
  <si>
    <t>Провидение ИДИВО</t>
  </si>
  <si>
    <t>Минска</t>
  </si>
  <si>
    <t>Огненной Нити ИДИВО</t>
  </si>
  <si>
    <t>Огненная Нить ИДИВО</t>
  </si>
  <si>
    <t>Киев</t>
  </si>
  <si>
    <t>Киева</t>
  </si>
  <si>
    <t>Пламя Отца ИДИВО</t>
  </si>
  <si>
    <t>Омск</t>
  </si>
  <si>
    <t>Омска</t>
  </si>
  <si>
    <t>ИДИВО Человека Метагалактики</t>
  </si>
  <si>
    <t>Днепропетровск</t>
  </si>
  <si>
    <t>Днепропетровска</t>
  </si>
  <si>
    <t>Трансвизора ИДИВО</t>
  </si>
  <si>
    <t>Трансвизор ИДИВО</t>
  </si>
  <si>
    <t>Витебск</t>
  </si>
  <si>
    <t>Витебска</t>
  </si>
  <si>
    <t>Интеллекта ИДИВО</t>
  </si>
  <si>
    <t>Интеллект ИДИВО</t>
  </si>
  <si>
    <t>Азнакаево</t>
  </si>
  <si>
    <t>Престола ИДИВО</t>
  </si>
  <si>
    <t>Престол ИДИВО</t>
  </si>
  <si>
    <t>Херсон</t>
  </si>
  <si>
    <t>Херсона</t>
  </si>
  <si>
    <t>Веры ИДИВО</t>
  </si>
  <si>
    <t>Вера ИДИВО</t>
  </si>
  <si>
    <t>Молдова</t>
  </si>
  <si>
    <t>Молдовы</t>
  </si>
  <si>
    <t>Головерсума ИДИВО</t>
  </si>
  <si>
    <t>Головерсум ИДИВО</t>
  </si>
  <si>
    <t>Огнеслав Нина</t>
  </si>
  <si>
    <t>Запорожье</t>
  </si>
  <si>
    <t>Запорожья</t>
  </si>
  <si>
    <t>Восприятия ИДИВО</t>
  </si>
  <si>
    <t>Восприятие ИДИВО</t>
  </si>
  <si>
    <t>Темиртау</t>
  </si>
  <si>
    <t>Мощи Отца ИДИВО</t>
  </si>
  <si>
    <t>Мощь Отца ИДИВО</t>
  </si>
  <si>
    <t>Могилёв</t>
  </si>
  <si>
    <t>Могилёва</t>
  </si>
  <si>
    <t>ИДИВО Человека Планеты</t>
  </si>
  <si>
    <t>Алматы</t>
  </si>
  <si>
    <t>Столпа ИДИВО</t>
  </si>
  <si>
    <t>Столп ИДИВО</t>
  </si>
  <si>
    <t>Энергодар</t>
  </si>
  <si>
    <t>Энергодара</t>
  </si>
  <si>
    <t>Сознания ИДИВО</t>
  </si>
  <si>
    <t>Сознание ИДИВО</t>
  </si>
  <si>
    <t>Черкассы</t>
  </si>
  <si>
    <t>Грааля ИДИВО</t>
  </si>
  <si>
    <t>Грааль ИДИВО</t>
  </si>
  <si>
    <t>Житомир</t>
  </si>
  <si>
    <t>Житомира</t>
  </si>
  <si>
    <t>Синтезобраза ИДИВО</t>
  </si>
  <si>
    <t>Синтезобраз ИДИВО</t>
  </si>
  <si>
    <t>Уральск</t>
  </si>
  <si>
    <t>Уральска</t>
  </si>
  <si>
    <t>Души ИДИВО</t>
  </si>
  <si>
    <t>Душа ИДИВО</t>
  </si>
  <si>
    <t>Причерноморье</t>
  </si>
  <si>
    <t>Причерноморья</t>
  </si>
  <si>
    <t>Слова Отца ИДИВО</t>
  </si>
  <si>
    <t>Слово Отца ИДИВО</t>
  </si>
  <si>
    <t>Полесье</t>
  </si>
  <si>
    <t>Полесья</t>
  </si>
  <si>
    <t>Образа Отца ИДИВО</t>
  </si>
  <si>
    <t>Образ Отца ИДИВО</t>
  </si>
  <si>
    <t>Территория (именительный падеж):</t>
  </si>
  <si>
    <t>Территория (родительный падеж):</t>
  </si>
  <si>
    <t>Иосиф Славия</t>
  </si>
  <si>
    <t>Мория Свет</t>
  </si>
  <si>
    <t>Эдуард Эмилия</t>
  </si>
  <si>
    <t>Теодор Дарида</t>
  </si>
  <si>
    <t>Алексей Илана</t>
  </si>
  <si>
    <t>Дарий Давлата</t>
  </si>
  <si>
    <t>Валентин Ирина</t>
  </si>
  <si>
    <t>Вячеслав Анастасия</t>
  </si>
  <si>
    <t>Давид Сольвейг</t>
  </si>
  <si>
    <t>Дмитрий Кристина</t>
  </si>
  <si>
    <t>Есений Версавия</t>
  </si>
  <si>
    <t>Ян Стафия</t>
  </si>
  <si>
    <t>Василий Оксана</t>
  </si>
  <si>
    <t>Арсений Ульяна</t>
  </si>
  <si>
    <t>Огюст Беатрисс</t>
  </si>
  <si>
    <t>Илий Оливия</t>
  </si>
  <si>
    <t>Геральд Алла</t>
  </si>
  <si>
    <t>Платон Натали</t>
  </si>
  <si>
    <t>Николай Эва</t>
  </si>
  <si>
    <t>Игорь Лана</t>
  </si>
  <si>
    <t>Яр Одель</t>
  </si>
  <si>
    <t>Вадим Тамара</t>
  </si>
  <si>
    <t>Марк Орфея</t>
  </si>
  <si>
    <t>Теон Вергилия</t>
  </si>
  <si>
    <t>Трофим Василиса</t>
  </si>
  <si>
    <t>Емельян Варвара</t>
  </si>
  <si>
    <t>Ефрем Арина</t>
  </si>
  <si>
    <t>Натан Амалия</t>
  </si>
  <si>
    <t>Артём Елизавета</t>
  </si>
  <si>
    <t>Игнатий Вера</t>
  </si>
  <si>
    <t>Юлиан Мирослава</t>
  </si>
  <si>
    <t>Аркадий Даяна</t>
  </si>
  <si>
    <t>Наименование подразделения ИДИВО:</t>
  </si>
  <si>
    <t>Должность</t>
  </si>
  <si>
    <t>Часть 1: Образ Отца</t>
  </si>
  <si>
    <t>Часть 2: Слово Отца</t>
  </si>
  <si>
    <t>Часть 3: Душа</t>
  </si>
  <si>
    <t>Часть 4: Синтезобраз</t>
  </si>
  <si>
    <t>Часть 5: Грааль</t>
  </si>
  <si>
    <t>Часть 6: Сознание</t>
  </si>
  <si>
    <t>Часть 7: Столп</t>
  </si>
  <si>
    <t>Часть 8: ИДИВО Человека Планеты</t>
  </si>
  <si>
    <t>Часть 9: Мощь Отца</t>
  </si>
  <si>
    <t>Часть 23: Физическое Тело</t>
  </si>
  <si>
    <t>Часть 32: ИДИВО Человека Изначального</t>
  </si>
  <si>
    <t>Часть 33: Синтезтело Человека Планеты</t>
  </si>
  <si>
    <t>Часть 34: Синтезтело Человека Метагалактики</t>
  </si>
  <si>
    <t>Часть 36: Синтезтело Человека Изначальности</t>
  </si>
  <si>
    <t>Часть 37: Синтезтело Ученика</t>
  </si>
  <si>
    <t>Часть 38: Синтезтело Посвящённого</t>
  </si>
  <si>
    <t>Часть 39: Синтезтело Архата</t>
  </si>
  <si>
    <t>Часть 40: Синтезтело Адепта</t>
  </si>
  <si>
    <t>Часть 41: Синтезтело Праведника</t>
  </si>
  <si>
    <t>Часть 42: Синтезтело Ведущего</t>
  </si>
  <si>
    <t>Часть 43: Синтезтело Сотрудника</t>
  </si>
  <si>
    <t>Часть 44: Синтезтело Ипостаси</t>
  </si>
  <si>
    <t>Часть 45: Синтезтело Аспекта</t>
  </si>
  <si>
    <t>Часть 46: Синтезтело Логоса</t>
  </si>
  <si>
    <t>Часть 47: Синтезтело Учителя</t>
  </si>
  <si>
    <t>Часть 48: Синтезтело Владыки</t>
  </si>
  <si>
    <t>Часть 49: Синтезтело Предначального</t>
  </si>
  <si>
    <t>Часть 50: Синтезтело Ману</t>
  </si>
  <si>
    <t>Часть 51: Синтезтело Теурга</t>
  </si>
  <si>
    <t>Часть 52: Синтезтело Творца</t>
  </si>
  <si>
    <t>Часть 53: Синтезтело Всевышнего</t>
  </si>
  <si>
    <t>Часть 54: Синтезтело Всемогущего</t>
  </si>
  <si>
    <t>Часть 55: Синтезтело Предвечного</t>
  </si>
  <si>
    <t>Часть 56: Синтезтело Неизреченного</t>
  </si>
  <si>
    <t>Часть 57: Синтезтело Будды</t>
  </si>
  <si>
    <t>Часть 58: Синтезтело Христа</t>
  </si>
  <si>
    <t>Часть 59: Синтезтело Майтрейи</t>
  </si>
  <si>
    <t>Часть 60: Синтезтело Аватара</t>
  </si>
  <si>
    <t>Часть 61: Синтезтело Дочери</t>
  </si>
  <si>
    <t>Часть 62: Синтезтело Сына</t>
  </si>
  <si>
    <t>Часть 63: Синтезтело Матери</t>
  </si>
  <si>
    <t>Часть 64: Синтезтело Отца</t>
  </si>
  <si>
    <t>система: Ядро ДНК</t>
  </si>
  <si>
    <t>система: Слов Генов</t>
  </si>
  <si>
    <t>система: Чакра</t>
  </si>
  <si>
    <t>система: Мысль</t>
  </si>
  <si>
    <t>система: Сила</t>
  </si>
  <si>
    <t>система: Разряд Света</t>
  </si>
  <si>
    <t>система: Столпность Духа</t>
  </si>
  <si>
    <t xml:space="preserve"> система: Огонь Метагалактики</t>
  </si>
  <si>
    <t>система: Мощь</t>
  </si>
  <si>
    <t>система: Метагалактическая Основа</t>
  </si>
  <si>
    <t>система: Магнитная Столпность</t>
  </si>
  <si>
    <t>система: Огонь Проявления</t>
  </si>
  <si>
    <t>система: Проявленная Основа</t>
  </si>
  <si>
    <t>система: Ядро ДНК Синтезтела Человека Планеты</t>
  </si>
  <si>
    <t>система: Гены Синтезтела Человека Метагалактики</t>
  </si>
  <si>
    <t>система: Мысль Синтезтела Человека Изначальности</t>
  </si>
  <si>
    <t>система: Сила Синтезтела Ученика</t>
  </si>
  <si>
    <t>система: Разряд Синтезтела Посвящённого</t>
  </si>
  <si>
    <t>система: Столпность Синтезтела Архата</t>
  </si>
  <si>
    <t>система:ОгоньИзначальности  Синтезтела Адепта</t>
  </si>
  <si>
    <t>система: Мощь Синтезтела Праведника</t>
  </si>
  <si>
    <t>система: Воспитание Синтезтела Ведущего</t>
  </si>
  <si>
    <t>система: Голограмма Синтезтела Сотрудника</t>
  </si>
  <si>
    <t>система: Позиция Наблюдателя Синтезтела Ипостаси</t>
  </si>
  <si>
    <t>система: Пассионарность Синтезтела Аспекта</t>
  </si>
  <si>
    <t>система: Изначальное ПосвящениеСинтезтелаЛогоса</t>
  </si>
  <si>
    <t>система: Изначальный Статус Синтезтела Учителя</t>
  </si>
  <si>
    <t>система: Изначальная Основа Синтезтела Владыки</t>
  </si>
  <si>
    <t>Ядро ДНК Предначального</t>
  </si>
  <si>
    <t>Гены Ману</t>
  </si>
  <si>
    <t>Центр Огня Теурга</t>
  </si>
  <si>
    <t>Совершенство Мысли Творца</t>
  </si>
  <si>
    <t>Сила Всевышнего</t>
  </si>
  <si>
    <t>Разряд Всемогущего</t>
  </si>
  <si>
    <t>Столпность Предвечного</t>
  </si>
  <si>
    <t>Огонь Цельности Неизречённого</t>
  </si>
  <si>
    <t>Мощь Будды</t>
  </si>
  <si>
    <t>Воспитание Христа</t>
  </si>
  <si>
    <t>Голограмма Майтрейи</t>
  </si>
  <si>
    <t>Позиция Наблюдателя Аватара</t>
  </si>
  <si>
    <t>Пассионарность Дочери</t>
  </si>
  <si>
    <t>Посвящение Изначально Вышестоящего Отца Сына</t>
  </si>
  <si>
    <t>Статус Изначально Вышестоящего Отца Матери</t>
  </si>
  <si>
    <t>Цельная Основа Отца</t>
  </si>
  <si>
    <t>64 ядра ДНК Образа Отца</t>
  </si>
  <si>
    <t>64 Слова Генов Слова Отца</t>
  </si>
  <si>
    <t>64 Чакры Души</t>
  </si>
  <si>
    <t>64 Мысли Синтезобраза (Ментально-клеточных сфер)</t>
  </si>
  <si>
    <t>64 Граально-образующие силы Грааля</t>
  </si>
  <si>
    <t>64 Разряда Света Сознания</t>
  </si>
  <si>
    <t>64 Столпности Духа Столпа</t>
  </si>
  <si>
    <t>64 сферы Огней Метагалактики ИДИВО Человека Планеты</t>
  </si>
  <si>
    <t>64 Мощи Отца</t>
  </si>
  <si>
    <t>64 сферы Метагалактических Основ ИДИВО Человека Мг</t>
  </si>
  <si>
    <t>64 Магнитные Столпности Физического тела</t>
  </si>
  <si>
    <t>64 сферы Огня Проявления ИДИВО Человека Проявленного</t>
  </si>
  <si>
    <t>64 Ядра ДНК Синтезтела Человека Планеты</t>
  </si>
  <si>
    <t>64 Гена Синтезтела Человека Метагалактики</t>
  </si>
  <si>
    <t>64 Мысли Синтезтела Человека Изначальности (клеточных сфер мысли)</t>
  </si>
  <si>
    <t>64 Образ-силы Синтезтела Ученика</t>
  </si>
  <si>
    <t>64 Разряда Синтезтела Посвящённого</t>
  </si>
  <si>
    <t>64 Столпности Синтезтела Архата</t>
  </si>
  <si>
    <t>64 Огня Изначальности Синтезтела Адепта</t>
  </si>
  <si>
    <t>64 Мощи Синтезтела Праведника</t>
  </si>
  <si>
    <t>64 Воспитания Синтезтела Ведущего</t>
  </si>
  <si>
    <t>64 Голограммы Синтезтела Сотрудника</t>
  </si>
  <si>
    <t>64 Позиции Наблюдателя Синтезтела Ипостаси</t>
  </si>
  <si>
    <t xml:space="preserve">64 Пассионарности Синтезтела Аспекта </t>
  </si>
  <si>
    <t>64 Изначальных ПосвященийСинтезтелаЛогоса</t>
  </si>
  <si>
    <t>64 Изначальных Статуса Синтезтела Учителя</t>
  </si>
  <si>
    <t>64 Изначальные Основы Синтезтела Владыки</t>
  </si>
  <si>
    <t>64 Ядра ДНК Предначального</t>
  </si>
  <si>
    <t>64 Гена Ману</t>
  </si>
  <si>
    <t>64 Центра Огня Теурга</t>
  </si>
  <si>
    <t>64 Совершенства Мысли Творца</t>
  </si>
  <si>
    <t>64 Силы Всевышнего</t>
  </si>
  <si>
    <t>64 Разряда Всемогущего</t>
  </si>
  <si>
    <t>64 Столпности Предвечного</t>
  </si>
  <si>
    <t>64 Огня Цельности Неизречённого</t>
  </si>
  <si>
    <t>64 Мощи Будды</t>
  </si>
  <si>
    <t>64 Воспитания Христа</t>
  </si>
  <si>
    <t>64 Голограммы Майтрейи</t>
  </si>
  <si>
    <t>64 Позиции Наблюдателя Аватара</t>
  </si>
  <si>
    <t>64 Пассионарности Дочери</t>
  </si>
  <si>
    <t>64 Посвящения Изначально Вышестоящего Отца Сына</t>
  </si>
  <si>
    <t>64 Статуса Изначально Вышестоящего Отца Матери</t>
  </si>
  <si>
    <t>64 Цельные Основы Отца</t>
  </si>
  <si>
    <t>Отца</t>
  </si>
  <si>
    <t>Отцовское 255тимерное</t>
  </si>
  <si>
    <t>Отца 255тимерное</t>
  </si>
  <si>
    <t>Посвящение Истины</t>
  </si>
  <si>
    <t>Статус Вечности</t>
  </si>
  <si>
    <t>Цельный Синтез Отца</t>
  </si>
  <si>
    <t>Матери</t>
  </si>
  <si>
    <t>Материнское 254хмерное</t>
  </si>
  <si>
    <t>Матери 254хмерное</t>
  </si>
  <si>
    <t>Цельная Воля Матери</t>
  </si>
  <si>
    <t>Сыновнее 253хмерное</t>
  </si>
  <si>
    <t>Тело Сына</t>
  </si>
  <si>
    <t>Сына 253хмерное</t>
  </si>
  <si>
    <t>Цельная Мудрость Сына</t>
  </si>
  <si>
    <t>Сына</t>
  </si>
  <si>
    <t>Дочернее 252хмерное</t>
  </si>
  <si>
    <t>Тело Дочери</t>
  </si>
  <si>
    <t>Дочери 252хмерное</t>
  </si>
  <si>
    <t>Цельная Любовь Дочери</t>
  </si>
  <si>
    <t>Дочери</t>
  </si>
  <si>
    <t>Аватара</t>
  </si>
  <si>
    <t>Аватарское 251мерное</t>
  </si>
  <si>
    <t>Тело Аватара</t>
  </si>
  <si>
    <t>Аватара 251мерное</t>
  </si>
  <si>
    <t>Цельная Жива Аватара</t>
  </si>
  <si>
    <t>Майтрейное 250тимерное</t>
  </si>
  <si>
    <t>Тело Майтрейи</t>
  </si>
  <si>
    <t>Майтрейи 250тимерное</t>
  </si>
  <si>
    <t>Цельная Воссоединенность Майтрейи</t>
  </si>
  <si>
    <t>Майтрейи</t>
  </si>
  <si>
    <t>Христийское 249тимерное</t>
  </si>
  <si>
    <t>Тело Христа</t>
  </si>
  <si>
    <t>Христа 249тимерное</t>
  </si>
  <si>
    <t>Цельное Усилие Христа</t>
  </si>
  <si>
    <t>Христа</t>
  </si>
  <si>
    <t>Буддийское 248мерное</t>
  </si>
  <si>
    <t>Тело Будды</t>
  </si>
  <si>
    <t>Будды 248мерное</t>
  </si>
  <si>
    <t>Цельное Начало Будды</t>
  </si>
  <si>
    <t>Будды</t>
  </si>
  <si>
    <t>Неизреченного</t>
  </si>
  <si>
    <t>Неизречённое 247мерное</t>
  </si>
  <si>
    <t>Неизреченность Тела</t>
  </si>
  <si>
    <t>Неизречённого 247мерное</t>
  </si>
  <si>
    <t>Цельная Неизреченность Неизречённого</t>
  </si>
  <si>
    <t>Предвечное 246тимерное</t>
  </si>
  <si>
    <t>Предвечность Тела</t>
  </si>
  <si>
    <t>Предвечного 246тимерное</t>
  </si>
  <si>
    <t>Цельная Предвечность Предвечного</t>
  </si>
  <si>
    <t>Предвечного</t>
  </si>
  <si>
    <t>Всемогущее 245тимерное</t>
  </si>
  <si>
    <t>Могущество Тела</t>
  </si>
  <si>
    <t>Всемогущего 245тимерное</t>
  </si>
  <si>
    <t>Всемогущего</t>
  </si>
  <si>
    <t>Цельное Могущество Всемогущего</t>
  </si>
  <si>
    <t>Всевышнее 244хмерное</t>
  </si>
  <si>
    <t>Жизнь Тела</t>
  </si>
  <si>
    <t>Всевышнего 244хмерное</t>
  </si>
  <si>
    <t>Всевышнего</t>
  </si>
  <si>
    <t>Цельная Жизнь Всевышнего</t>
  </si>
  <si>
    <t>Творцовское 243хмерное</t>
  </si>
  <si>
    <t>Творение Тела</t>
  </si>
  <si>
    <t>Творца 243хмерное</t>
  </si>
  <si>
    <t>Цельное Творение Творца</t>
  </si>
  <si>
    <t>Творца</t>
  </si>
  <si>
    <t>Теурга</t>
  </si>
  <si>
    <t>Теургическое 242хмерное</t>
  </si>
  <si>
    <t>Теургия Тела</t>
  </si>
  <si>
    <t>Теурга 242хмерное</t>
  </si>
  <si>
    <t>Цельная Теургия Теурга</t>
  </si>
  <si>
    <t>Маническое 241мерное</t>
  </si>
  <si>
    <t>Голос Тела</t>
  </si>
  <si>
    <t>Ману 241мерное</t>
  </si>
  <si>
    <t>Цельная Тяма Ману</t>
  </si>
  <si>
    <t>Ману</t>
  </si>
  <si>
    <t>Предначальное 240мерное</t>
  </si>
  <si>
    <t>Образ Тела</t>
  </si>
  <si>
    <t>Предначального 240мерное</t>
  </si>
  <si>
    <t>Цельный Образ Предначального</t>
  </si>
  <si>
    <t>Предначального</t>
  </si>
  <si>
    <t>Владыки</t>
  </si>
  <si>
    <t>Владыческое 239тимерное</t>
  </si>
  <si>
    <t>Синтез Тела</t>
  </si>
  <si>
    <t>Владыки 239тимерное</t>
  </si>
  <si>
    <t>Изначальный Синтез Владыки</t>
  </si>
  <si>
    <t>Учителя</t>
  </si>
  <si>
    <t>Учительское 238мерное</t>
  </si>
  <si>
    <t>Магнит Тела</t>
  </si>
  <si>
    <t>Учителя 238мерное</t>
  </si>
  <si>
    <t>Изначальная Воля Учителя</t>
  </si>
  <si>
    <t>Логоическое 237мерное</t>
  </si>
  <si>
    <t>Миракль Тела</t>
  </si>
  <si>
    <t>Логоса 237мерное</t>
  </si>
  <si>
    <t>Изначальная Мудрость Логоса</t>
  </si>
  <si>
    <t>Логоса</t>
  </si>
  <si>
    <t>Аспектное 236тимерное</t>
  </si>
  <si>
    <t>Образ-тип Тела</t>
  </si>
  <si>
    <t>Аспекта 236тимерное</t>
  </si>
  <si>
    <t>Изначальная Любовь Аспекта</t>
  </si>
  <si>
    <t>Аспекта</t>
  </si>
  <si>
    <t>Ипостасное 235тимерное</t>
  </si>
  <si>
    <t>Совершенство ментальности Тела</t>
  </si>
  <si>
    <t>Ипостаси 235тимерное</t>
  </si>
  <si>
    <t>Ипостаси</t>
  </si>
  <si>
    <t>Изначальная Жива Ипостаси</t>
  </si>
  <si>
    <t>Сотрудническое 234хмерное</t>
  </si>
  <si>
    <t>Психодинамика Тела</t>
  </si>
  <si>
    <t>Сотрудника 234хмерное</t>
  </si>
  <si>
    <t>Изначальная Воссоединенность Сотрудника</t>
  </si>
  <si>
    <t>Сотрудника</t>
  </si>
  <si>
    <t>Ведное 233хмерное</t>
  </si>
  <si>
    <t>Ведного 233хмерное</t>
  </si>
  <si>
    <t>Изначальное Усилие Ведущего</t>
  </si>
  <si>
    <t>Ведущего</t>
  </si>
  <si>
    <t>Праведное 232хмерное</t>
  </si>
  <si>
    <t>Теофа Тела</t>
  </si>
  <si>
    <t>Праведного 232хмерное</t>
  </si>
  <si>
    <t>Изначальное Начало Праведника</t>
  </si>
  <si>
    <t>Праведника</t>
  </si>
  <si>
    <t>Адепта</t>
  </si>
  <si>
    <t>Адептное 231мерное</t>
  </si>
  <si>
    <t>Пропорционально-координирующая сист..</t>
  </si>
  <si>
    <t>Адептного 231мерное</t>
  </si>
  <si>
    <t>Изначальная Неизреченность Адепта</t>
  </si>
  <si>
    <t>Архатное 230тимерное</t>
  </si>
  <si>
    <t>Проживание тела/система Символов</t>
  </si>
  <si>
    <t>Архатного 230тимерное</t>
  </si>
  <si>
    <t>Архата</t>
  </si>
  <si>
    <t>Изначальная Предвечность Архата</t>
  </si>
  <si>
    <t>Посвящённое 229тимерное</t>
  </si>
  <si>
    <t>Система Знаков</t>
  </si>
  <si>
    <t>Посвящённого 229тимерное</t>
  </si>
  <si>
    <t>Изначальное Могущество Посвященного</t>
  </si>
  <si>
    <t>Посвященного</t>
  </si>
  <si>
    <t>Ученическое 228мимерное</t>
  </si>
  <si>
    <t>Система Зрения</t>
  </si>
  <si>
    <t>Ученического 228мимерное</t>
  </si>
  <si>
    <t>Изначальная Жизнь Ученика</t>
  </si>
  <si>
    <t>Ученика</t>
  </si>
  <si>
    <t>Человека Изначальности</t>
  </si>
  <si>
    <t>Изначально-человеческое 227м</t>
  </si>
  <si>
    <t>Система Слуха</t>
  </si>
  <si>
    <t>Изначально-человеческого 227м</t>
  </si>
  <si>
    <t>Изначальное Творение Человека Изначальности</t>
  </si>
  <si>
    <t>Человека Проявления</t>
  </si>
  <si>
    <t>Проявлено-человеческое 226м</t>
  </si>
  <si>
    <t>Система Обоняния</t>
  </si>
  <si>
    <t>Проявлено-человеческого 226м</t>
  </si>
  <si>
    <t>Изначальная Теургия Человека Проявления</t>
  </si>
  <si>
    <t>Человека Метагалактики</t>
  </si>
  <si>
    <t>Мг-человеческое 225м</t>
  </si>
  <si>
    <t>Система Вкуса</t>
  </si>
  <si>
    <t>Метагалактическо-человеческого 225м</t>
  </si>
  <si>
    <t>Изначальная Тяма Человека Метагалактики</t>
  </si>
  <si>
    <t>Планетно-человеческое 224м</t>
  </si>
  <si>
    <t>Тактильная Система</t>
  </si>
  <si>
    <t>Планетно-человеческого 224мерное</t>
  </si>
  <si>
    <t>Человека Планеты</t>
  </si>
  <si>
    <t>Изначальный Образ Человека Планеты</t>
  </si>
  <si>
    <t>Изматическое 223хмерное</t>
  </si>
  <si>
    <t>Мозг</t>
  </si>
  <si>
    <t>Изматического 223хмерное</t>
  </si>
  <si>
    <t>Вечное 222хмерное</t>
  </si>
  <si>
    <t>Цитология</t>
  </si>
  <si>
    <t>Вечного 222хмерное</t>
  </si>
  <si>
    <t>Проявленная Воля Вечности</t>
  </si>
  <si>
    <t>Истины</t>
  </si>
  <si>
    <t>Истинное 221мерное</t>
  </si>
  <si>
    <t>Нервная система</t>
  </si>
  <si>
    <t>Истинного 221мерное</t>
  </si>
  <si>
    <t>Проявленная Мудрость Истины</t>
  </si>
  <si>
    <t>Окочинное 220тимерное</t>
  </si>
  <si>
    <t>Сердечно-сосудистая система</t>
  </si>
  <si>
    <t>Окочинного 220тимерное</t>
  </si>
  <si>
    <t>Проявленная Любовь Ока</t>
  </si>
  <si>
    <t>Ока</t>
  </si>
  <si>
    <t>Хумное 219тимерное</t>
  </si>
  <si>
    <t>Дыхательная система</t>
  </si>
  <si>
    <t>Хумного 219тимерное</t>
  </si>
  <si>
    <t>Хум</t>
  </si>
  <si>
    <t>Проявленная Жива Хум</t>
  </si>
  <si>
    <t>Абсолюта</t>
  </si>
  <si>
    <t>Абсолютное 218тимерное</t>
  </si>
  <si>
    <t>Костная система</t>
  </si>
  <si>
    <t>Абсолютного 218тимерное</t>
  </si>
  <si>
    <t>Проявленная Воссоединенность Абсолюта</t>
  </si>
  <si>
    <t>Омеги</t>
  </si>
  <si>
    <t>Омежное 217тимерное</t>
  </si>
  <si>
    <t>Кожная система</t>
  </si>
  <si>
    <t>Омежного 217тимерное</t>
  </si>
  <si>
    <t>Проявленное Усилие Омеги</t>
  </si>
  <si>
    <t>Монады</t>
  </si>
  <si>
    <t>Монадическое 216тимерное</t>
  </si>
  <si>
    <t>Мышечная система</t>
  </si>
  <si>
    <t>Монадического 216тимерное</t>
  </si>
  <si>
    <t>Проявленное Начало Монады</t>
  </si>
  <si>
    <t>Проматическое 215тимерное</t>
  </si>
  <si>
    <t>Конституционно-динамическая система</t>
  </si>
  <si>
    <t>Проматического 215тимерное</t>
  </si>
  <si>
    <t>Телесное 214тимерное</t>
  </si>
  <si>
    <t>Мочеполовая система</t>
  </si>
  <si>
    <t>Телесного 214тимерное</t>
  </si>
  <si>
    <t>Проявленная Предвечность Тела</t>
  </si>
  <si>
    <t>Разума</t>
  </si>
  <si>
    <t>Разумное 213тимерное</t>
  </si>
  <si>
    <t>Кровеносная система</t>
  </si>
  <si>
    <t>Разумного 213тимерное</t>
  </si>
  <si>
    <t>Проявленное Могущество Разума</t>
  </si>
  <si>
    <t>Сердца</t>
  </si>
  <si>
    <t>Сердечное 212тимерное</t>
  </si>
  <si>
    <t>Пищеварительная система</t>
  </si>
  <si>
    <t>Сердечного 212тимерное</t>
  </si>
  <si>
    <t>Проявленная Жизнь Сердца</t>
  </si>
  <si>
    <t>Ума</t>
  </si>
  <si>
    <t>Умное 211тимерное</t>
  </si>
  <si>
    <t>Система Регенерации</t>
  </si>
  <si>
    <t>Умного 211тимерное</t>
  </si>
  <si>
    <t>Мысль Ума</t>
  </si>
  <si>
    <t>Проявленное Творение Ума</t>
  </si>
  <si>
    <t>Провидения</t>
  </si>
  <si>
    <t>Провидческое 210тимерное</t>
  </si>
  <si>
    <t>Система Репродукции</t>
  </si>
  <si>
    <t>Провидческого 210тимерное</t>
  </si>
  <si>
    <t>Проявленная Теургия Провидения</t>
  </si>
  <si>
    <t>Огненной Нити</t>
  </si>
  <si>
    <t>Огнитическое 209тимерное</t>
  </si>
  <si>
    <t>Огнитического 209тимерное</t>
  </si>
  <si>
    <t>Проявленная Тяма Огненной Нити</t>
  </si>
  <si>
    <t>Пламенное 208мимерное</t>
  </si>
  <si>
    <t>Иммунная система</t>
  </si>
  <si>
    <t>Пламенного 208мимерное</t>
  </si>
  <si>
    <t>Проявленный Образ Пламени Отца</t>
  </si>
  <si>
    <t>Метаматическое 207мерное</t>
  </si>
  <si>
    <t>Железы внутр. секреции: гормональная с-ма</t>
  </si>
  <si>
    <t>Метаматического 207мерное</t>
  </si>
  <si>
    <t>Трансвизора</t>
  </si>
  <si>
    <t>Трансвизорное 206тимерное</t>
  </si>
  <si>
    <t>Системы Внутренних Органов</t>
  </si>
  <si>
    <t>Трансвизорного 206тимерное</t>
  </si>
  <si>
    <t>Метагалактическая Воля Трансвизора</t>
  </si>
  <si>
    <t>Интеллекта</t>
  </si>
  <si>
    <t>Интеллектное 205тимерное</t>
  </si>
  <si>
    <t>Система Разрядов</t>
  </si>
  <si>
    <t>Интеллектного 205тимерное</t>
  </si>
  <si>
    <t>Метагалактическая Мудрость Интеллекта</t>
  </si>
  <si>
    <t>Престола</t>
  </si>
  <si>
    <t>Престольное 204хмерное</t>
  </si>
  <si>
    <t>Система Сил</t>
  </si>
  <si>
    <t>Престольного 204хмерное</t>
  </si>
  <si>
    <t>Метагалактическая Любовь Престола</t>
  </si>
  <si>
    <t>Веры</t>
  </si>
  <si>
    <t>Верическое 203хмерное</t>
  </si>
  <si>
    <t>Система Мысли</t>
  </si>
  <si>
    <t>Верического 203хмерное</t>
  </si>
  <si>
    <t>Метагалактическая Жива Веры</t>
  </si>
  <si>
    <t>Головерсума</t>
  </si>
  <si>
    <t>Головерсумное 202хмерное</t>
  </si>
  <si>
    <t>Система Чакр</t>
  </si>
  <si>
    <t>Головерсумного 202хмерное</t>
  </si>
  <si>
    <t>Мг Воссоединенность Головерсума</t>
  </si>
  <si>
    <t>Восприятия</t>
  </si>
  <si>
    <t>Восприятное 201мерное</t>
  </si>
  <si>
    <t>Система Поля</t>
  </si>
  <si>
    <t>Восприятного 201мерное</t>
  </si>
  <si>
    <t>Метагалактическое Усилие Восприятия</t>
  </si>
  <si>
    <t>Мощи Отца</t>
  </si>
  <si>
    <t>Мощьматическое 200мерное</t>
  </si>
  <si>
    <t>Система Ядер</t>
  </si>
  <si>
    <t>Мощьматического 200мерное</t>
  </si>
  <si>
    <t>Метагалактическое Начало Мощи Отца</t>
  </si>
  <si>
    <t>Аматическое 199тимерное</t>
  </si>
  <si>
    <t>Метагалактическая система</t>
  </si>
  <si>
    <t>Метагалактики 199тимерное</t>
  </si>
  <si>
    <t>Столпа</t>
  </si>
  <si>
    <t>Атмическое 198мимерное</t>
  </si>
  <si>
    <t>Изначальная система</t>
  </si>
  <si>
    <t>Изначального 198мимерное</t>
  </si>
  <si>
    <t>Метагалактическая Предвечность Столпа</t>
  </si>
  <si>
    <t>Сознания</t>
  </si>
  <si>
    <t>Буддическое 197мимерное</t>
  </si>
  <si>
    <t>Проявленная система</t>
  </si>
  <si>
    <t>Проявленного 197мимерное</t>
  </si>
  <si>
    <t>Метагалактическое Могущество Сознания</t>
  </si>
  <si>
    <t>Грааля</t>
  </si>
  <si>
    <t>Причинное 196тимерное</t>
  </si>
  <si>
    <t>Всеединая система</t>
  </si>
  <si>
    <t>Всеединого 196тимерное</t>
  </si>
  <si>
    <t>Метагалактическая Жизнь Грааля</t>
  </si>
  <si>
    <t>Синтезобраза</t>
  </si>
  <si>
    <t>Ментальное 195тимерное</t>
  </si>
  <si>
    <t>Единая система</t>
  </si>
  <si>
    <t>Единого 195тимерное</t>
  </si>
  <si>
    <t>Метагалактическое Творение Синтезобраза</t>
  </si>
  <si>
    <t>Души</t>
  </si>
  <si>
    <t>Астральное 194хмерное</t>
  </si>
  <si>
    <t>Универсумная система</t>
  </si>
  <si>
    <t>Универсума 194хмерное</t>
  </si>
  <si>
    <t>Метагалактическая Теургия Души</t>
  </si>
  <si>
    <t>Слова Отца</t>
  </si>
  <si>
    <t>Эфирное 193хмерное</t>
  </si>
  <si>
    <t>Вселенская система</t>
  </si>
  <si>
    <t>Вселенной 193хмерное</t>
  </si>
  <si>
    <t>Метагалактическая Тяма Слова Отца</t>
  </si>
  <si>
    <t>Образа Отца</t>
  </si>
  <si>
    <t>Физическое 192хмерное</t>
  </si>
  <si>
    <t>Планетарная система</t>
  </si>
  <si>
    <t>Планеты 192хмерное</t>
  </si>
  <si>
    <t>Метагалактический Образ Образа Отца</t>
  </si>
  <si>
    <t>Неизреченные</t>
  </si>
  <si>
    <t>Неизреченный Управления Синтеза Эдуард Эмилия</t>
  </si>
  <si>
    <t>Неизреченный Управления Синтеза Фадей Елена</t>
  </si>
  <si>
    <t>Неизреченный Управления Синтеза Серафим Валерия</t>
  </si>
  <si>
    <t>Неизреченный Управления Синтеза Святослав Олеся</t>
  </si>
  <si>
    <t>Неизреченный Управления Синтеза Сергей Юлиана</t>
  </si>
  <si>
    <t>Неизреченный Управления Синтеза Сулейман Синтия</t>
  </si>
  <si>
    <t>Неизреченный Управления Синтеза Себастьян Виктория</t>
  </si>
  <si>
    <t>Неизреченный Управления Синтеза Теодор Дарида</t>
  </si>
  <si>
    <t>Неизреченный Управления Синтеза Антей Алина</t>
  </si>
  <si>
    <t>Неизреченный Управления Синтеза Наум Софья</t>
  </si>
  <si>
    <t>Неизреченный Управления Синтеза Велемир Агафья</t>
  </si>
  <si>
    <t>Неизреченный Управления Синтеза Георг Дарья</t>
  </si>
  <si>
    <t>Неизреченный Управления Синтеза Алексей Илана</t>
  </si>
  <si>
    <t>Неизреченный Управления Синтеза Эмиль Яна</t>
  </si>
  <si>
    <t>Неизреченный Управления Синтеза Дарий Давлата</t>
  </si>
  <si>
    <t>Неизреченный Управления Синтеза Валентин Ирина</t>
  </si>
  <si>
    <t>Неизреченный Управления Синтеза Савий Лина</t>
  </si>
  <si>
    <t>Неизреченный Управления Синтеза Вячеслав Анастасия</t>
  </si>
  <si>
    <t>Неизреченный Управления Синтеза Андрей Ома</t>
  </si>
  <si>
    <t>Неизреченный Управления Синтеза Давид Сольвейг</t>
  </si>
  <si>
    <t>Неизреченный Управления Синтеза Евгений Октавия</t>
  </si>
  <si>
    <t>Неизреченный Управления Синтеза Дмитрий Кристина</t>
  </si>
  <si>
    <t>Неизреченный Управления Синтеза Есений Версавия</t>
  </si>
  <si>
    <t>Неизреченный Управления Синтеза Константин Ксения</t>
  </si>
  <si>
    <t>Неизреченный Управления Синтеза Ростислав Эмма</t>
  </si>
  <si>
    <t>Неизреченный Управления Синтеза Ян Стафия</t>
  </si>
  <si>
    <t>Неизреченный Управления Синтеза Василий Оксана</t>
  </si>
  <si>
    <t>Неизреченный Управления Синтеза Арсений Ульяна</t>
  </si>
  <si>
    <t>Неизреченный Управления Синтеза Огюст Беатрисс</t>
  </si>
  <si>
    <t>Неизреченный Управления Синтеза Илий Оливия</t>
  </si>
  <si>
    <t>Неизреченный Управления Синтеза Геральд Алла</t>
  </si>
  <si>
    <t>Неизреченный Управления Синтеза Платон Натали</t>
  </si>
  <si>
    <t>Неизреченный Управления Синтеза Николай Эва</t>
  </si>
  <si>
    <t>Неизреченный Управления Синтеза Игорь Лана</t>
  </si>
  <si>
    <t>Неизреченный Управления Синтеза Яр Одель</t>
  </si>
  <si>
    <t>Неизреченный Управления Синтеза Вадим Тамара</t>
  </si>
  <si>
    <t>Неизреченный Управления Синтеза Огнеслав Нина</t>
  </si>
  <si>
    <t>Неизреченный Управления Синтеза Марк Орфея</t>
  </si>
  <si>
    <t>Неизреченный Управления Синтеза Теон Вергилия</t>
  </si>
  <si>
    <t>Неизреченный Управления Синтеза Трофим Василиса</t>
  </si>
  <si>
    <t>Неизреченный Управления Синтеза Емельян Варвара</t>
  </si>
  <si>
    <t>Неизреченный Управления Синтеза Ефрем Арина</t>
  </si>
  <si>
    <t>Неизреченный Управления Синтеза Натан Амалия</t>
  </si>
  <si>
    <t>Неизреченный Управления Синтеза Артём Елизавета</t>
  </si>
  <si>
    <t>Неизреченный Управления Синтеза Игнатий Вера</t>
  </si>
  <si>
    <t>Неизреченный Управления Синтеза Юлиан Мирослава</t>
  </si>
  <si>
    <t>Неизреченный Управления Синтеза Аркадий Даяна</t>
  </si>
  <si>
    <t>Посвящённого</t>
  </si>
  <si>
    <t>Ядро Отца</t>
  </si>
  <si>
    <t>Ядро Матери</t>
  </si>
  <si>
    <t xml:space="preserve">Ядро Сына </t>
  </si>
  <si>
    <t xml:space="preserve">Ядро Дочери </t>
  </si>
  <si>
    <t>Ядро Аватара</t>
  </si>
  <si>
    <t xml:space="preserve">Ядро Майтрейи </t>
  </si>
  <si>
    <t xml:space="preserve">Ядро Христа </t>
  </si>
  <si>
    <t xml:space="preserve">Ядро Будды </t>
  </si>
  <si>
    <t>Ядро Неизреченного</t>
  </si>
  <si>
    <t xml:space="preserve">Ядро Предвечного </t>
  </si>
  <si>
    <t xml:space="preserve">Ядро Всемогущего </t>
  </si>
  <si>
    <t xml:space="preserve">Ядро Всевышнего </t>
  </si>
  <si>
    <t xml:space="preserve">Ядро Творца </t>
  </si>
  <si>
    <t>Ядро Теурга</t>
  </si>
  <si>
    <t xml:space="preserve">Ядро Ману </t>
  </si>
  <si>
    <t xml:space="preserve">Ядро Предначального </t>
  </si>
  <si>
    <t>Ядро Владыки</t>
  </si>
  <si>
    <t>Ядро Учителя</t>
  </si>
  <si>
    <t xml:space="preserve">Ядро Логоса </t>
  </si>
  <si>
    <t xml:space="preserve">Ядро Аспекта </t>
  </si>
  <si>
    <t xml:space="preserve">Ядро Ипостаси </t>
  </si>
  <si>
    <t xml:space="preserve">Ядро Сотрудника </t>
  </si>
  <si>
    <t xml:space="preserve">Ядро Ведущего </t>
  </si>
  <si>
    <t xml:space="preserve">Ядро Праведника </t>
  </si>
  <si>
    <t>Ядро Адепта</t>
  </si>
  <si>
    <t xml:space="preserve">Ядро Архата </t>
  </si>
  <si>
    <t xml:space="preserve">Ядро Посвященного </t>
  </si>
  <si>
    <t xml:space="preserve">Ядро Ученика </t>
  </si>
  <si>
    <t>Ядро Человека Изначальности</t>
  </si>
  <si>
    <t>Ядро Человека Проявления</t>
  </si>
  <si>
    <t>Ядро Человека Метагалактики</t>
  </si>
  <si>
    <t xml:space="preserve">Ядро Человека Планеты </t>
  </si>
  <si>
    <t>Ядро Вечности</t>
  </si>
  <si>
    <t>Ядро Истины</t>
  </si>
  <si>
    <t>Ядро Око</t>
  </si>
  <si>
    <t xml:space="preserve">Ядро Хум </t>
  </si>
  <si>
    <t>Ядро Абсолюта</t>
  </si>
  <si>
    <t>Ядро Омеги</t>
  </si>
  <si>
    <t>Ядро Монады</t>
  </si>
  <si>
    <t>Ядро Тела</t>
  </si>
  <si>
    <t>Ядро Разума</t>
  </si>
  <si>
    <t>Ядро Сердца</t>
  </si>
  <si>
    <t>Ядро Ума</t>
  </si>
  <si>
    <t>Ядро Провидения</t>
  </si>
  <si>
    <t>Ядро Огненной Нити</t>
  </si>
  <si>
    <t>Ядро Пламени Отца</t>
  </si>
  <si>
    <t>Ядро Трансвизора</t>
  </si>
  <si>
    <t>Ядро Интеллекта</t>
  </si>
  <si>
    <t>Ядро Престола</t>
  </si>
  <si>
    <t>Ядро Веры</t>
  </si>
  <si>
    <t>Ядро Головерсума</t>
  </si>
  <si>
    <t>Ядро Восприятия</t>
  </si>
  <si>
    <t>Ядро Мощи Отца</t>
  </si>
  <si>
    <t>Ядро Столпа</t>
  </si>
  <si>
    <t>Ядро Сознания</t>
  </si>
  <si>
    <t>Ядро Грааля</t>
  </si>
  <si>
    <t>Ядро Синтезобраза</t>
  </si>
  <si>
    <t>Ядро Души</t>
  </si>
  <si>
    <t>Ядро Слова Отца</t>
  </si>
  <si>
    <t>Ядро Образа Отца</t>
  </si>
  <si>
    <t>Ген Отца</t>
  </si>
  <si>
    <t>Ген Матери</t>
  </si>
  <si>
    <t xml:space="preserve">Ген Сына </t>
  </si>
  <si>
    <t xml:space="preserve">Ген Дочери </t>
  </si>
  <si>
    <t>Ген Аватара</t>
  </si>
  <si>
    <t xml:space="preserve">Ген Майтрейи </t>
  </si>
  <si>
    <t xml:space="preserve">Ген Христа </t>
  </si>
  <si>
    <t xml:space="preserve">Ген Будды </t>
  </si>
  <si>
    <t>Ген Неизреченного</t>
  </si>
  <si>
    <t xml:space="preserve">Ген Предвечного </t>
  </si>
  <si>
    <t xml:space="preserve">Ген Всемогущего </t>
  </si>
  <si>
    <t xml:space="preserve">Ген Всевышнего </t>
  </si>
  <si>
    <t xml:space="preserve">Ген Творца </t>
  </si>
  <si>
    <t>Ген Теурга</t>
  </si>
  <si>
    <t xml:space="preserve">Ген Ману </t>
  </si>
  <si>
    <t xml:space="preserve">Ген Предначального </t>
  </si>
  <si>
    <t>Ген Владыки</t>
  </si>
  <si>
    <t>Ген Учителя</t>
  </si>
  <si>
    <t xml:space="preserve">Ген Логоса </t>
  </si>
  <si>
    <t xml:space="preserve">Ген Аспекта </t>
  </si>
  <si>
    <t xml:space="preserve">Ген Ипостаси </t>
  </si>
  <si>
    <t xml:space="preserve">Ген Сотрудника </t>
  </si>
  <si>
    <t xml:space="preserve">Ген Ведущего </t>
  </si>
  <si>
    <t xml:space="preserve">Ген Праведника </t>
  </si>
  <si>
    <t>Ген Адепта</t>
  </si>
  <si>
    <t xml:space="preserve">Ген Архата </t>
  </si>
  <si>
    <t xml:space="preserve">Ген Посвященного </t>
  </si>
  <si>
    <t xml:space="preserve">Ген Ученика </t>
  </si>
  <si>
    <t>Ген Человека Изначальности</t>
  </si>
  <si>
    <t>Ген Человека Проявления</t>
  </si>
  <si>
    <t>Ген Человека Метагалактики</t>
  </si>
  <si>
    <t xml:space="preserve">Ген Человека Планеты </t>
  </si>
  <si>
    <t>Ген Вечности</t>
  </si>
  <si>
    <t>Ген Истины</t>
  </si>
  <si>
    <t>Ген Око</t>
  </si>
  <si>
    <t xml:space="preserve">Ген Хум </t>
  </si>
  <si>
    <t>Ген Абсолюта</t>
  </si>
  <si>
    <t>Ген Омеги</t>
  </si>
  <si>
    <t>Ген Монады</t>
  </si>
  <si>
    <t>Ген Тела</t>
  </si>
  <si>
    <t>Ген Разума</t>
  </si>
  <si>
    <t>Ген Сердца</t>
  </si>
  <si>
    <t>Ген Ума</t>
  </si>
  <si>
    <t>Ген Провидения</t>
  </si>
  <si>
    <t>Ген Огненной Нити</t>
  </si>
  <si>
    <t>Ген Пламени Отца</t>
  </si>
  <si>
    <t>Ген Трансвизора</t>
  </si>
  <si>
    <t>Ген Интеллекта</t>
  </si>
  <si>
    <t>Ген Престола</t>
  </si>
  <si>
    <t>Ген Веры</t>
  </si>
  <si>
    <t>Ген Головерсума</t>
  </si>
  <si>
    <t>Ген Восприятия</t>
  </si>
  <si>
    <t>Ген Мощи Отца</t>
  </si>
  <si>
    <t>Ген Столпа</t>
  </si>
  <si>
    <t>Ген Сознания</t>
  </si>
  <si>
    <t>Ген Грааля</t>
  </si>
  <si>
    <t>Ген Синтезобраза</t>
  </si>
  <si>
    <t>Ген Души</t>
  </si>
  <si>
    <t>Ген Слова Отца</t>
  </si>
  <si>
    <t>Ген Образа Отца</t>
  </si>
  <si>
    <t>Чакра Отца</t>
  </si>
  <si>
    <t>Чакра Матери</t>
  </si>
  <si>
    <t xml:space="preserve">Чакра Сына </t>
  </si>
  <si>
    <t xml:space="preserve">Чакра Дочери </t>
  </si>
  <si>
    <t>Чакра Аватара</t>
  </si>
  <si>
    <t xml:space="preserve">Чакра Майтрейи </t>
  </si>
  <si>
    <t xml:space="preserve">Чакра Христа </t>
  </si>
  <si>
    <t xml:space="preserve">Чакра Будды </t>
  </si>
  <si>
    <t>Чакра Неизреченного</t>
  </si>
  <si>
    <t xml:space="preserve">Чакра Предвечного </t>
  </si>
  <si>
    <t xml:space="preserve">Чакра Всемогущего </t>
  </si>
  <si>
    <t xml:space="preserve">Чакра Всевышнего </t>
  </si>
  <si>
    <t xml:space="preserve">Чакра Творца </t>
  </si>
  <si>
    <t>Чакра Теурга</t>
  </si>
  <si>
    <t xml:space="preserve">Чакра Ману </t>
  </si>
  <si>
    <t xml:space="preserve">Чакра Предначального </t>
  </si>
  <si>
    <t>Чакра Владыки</t>
  </si>
  <si>
    <t>Чакра Учителя</t>
  </si>
  <si>
    <t xml:space="preserve">Чакра Логоса </t>
  </si>
  <si>
    <t xml:space="preserve">Чакра Аспекта </t>
  </si>
  <si>
    <t xml:space="preserve">Чакра Ипостаси </t>
  </si>
  <si>
    <t xml:space="preserve">Чакра Сотрудника </t>
  </si>
  <si>
    <t xml:space="preserve">Чакра Ведущего </t>
  </si>
  <si>
    <t xml:space="preserve">Чакра Праведника </t>
  </si>
  <si>
    <t>Чакра Адепта</t>
  </si>
  <si>
    <t xml:space="preserve">Чакра Архата </t>
  </si>
  <si>
    <t xml:space="preserve">Чакра Посвященного </t>
  </si>
  <si>
    <t xml:space="preserve">Чакра Ученика </t>
  </si>
  <si>
    <t>Чакра Человека Изначальности</t>
  </si>
  <si>
    <t>Чакра Человека Проявления</t>
  </si>
  <si>
    <t>Чакра Человека Метагалактики</t>
  </si>
  <si>
    <t xml:space="preserve">Чакра Человека Планеты </t>
  </si>
  <si>
    <t>Чакра ИДИВО (сияние тела)</t>
  </si>
  <si>
    <t>Чакра Вечности (сияние головы)</t>
  </si>
  <si>
    <t>Чакра Истины (трикути)</t>
  </si>
  <si>
    <t>Чакра Око (посвящений)</t>
  </si>
  <si>
    <t>Чакра Хум (фора, центр груди)</t>
  </si>
  <si>
    <t>Чакра Абсолюта (равновесия)</t>
  </si>
  <si>
    <t>Чакра Омеги (две подколенные)</t>
  </si>
  <si>
    <t>Чакра Монады (подошвы)</t>
  </si>
  <si>
    <t>Чакра Синтеза (мозг)</t>
  </si>
  <si>
    <t>Чакра Воли (ключицы)</t>
  </si>
  <si>
    <t>Чакра Мудрости (правая грудная)</t>
  </si>
  <si>
    <t>Чакра Любви (левая грудная)</t>
  </si>
  <si>
    <t>Чакра Ума (правая ладонь)</t>
  </si>
  <si>
    <t>Чакра Провидения (левая ладонь)</t>
  </si>
  <si>
    <t>Чакра Огненная (правая стопа)</t>
  </si>
  <si>
    <t>Чакра Пламени (левая стопа)</t>
  </si>
  <si>
    <t>Чакра Идивности</t>
  </si>
  <si>
    <t>Чакра Трансвизора</t>
  </si>
  <si>
    <t>Чакра Интеллекта</t>
  </si>
  <si>
    <t>Чакра Престола</t>
  </si>
  <si>
    <t>Чакра Веры</t>
  </si>
  <si>
    <t>Чакра Головерсума</t>
  </si>
  <si>
    <t>Чакра Восприятия</t>
  </si>
  <si>
    <t>Чакра Мощи Отца</t>
  </si>
  <si>
    <t>Чакра Ядра ИДИВО</t>
  </si>
  <si>
    <t>Чакра Столпа</t>
  </si>
  <si>
    <t>Чакра Сознания</t>
  </si>
  <si>
    <t>Чакра Грааля</t>
  </si>
  <si>
    <t>Чакра Синтезобраза</t>
  </si>
  <si>
    <t>Чакра Души</t>
  </si>
  <si>
    <t xml:space="preserve">Чакра Слова </t>
  </si>
  <si>
    <t>Чакра Кундалини</t>
  </si>
  <si>
    <t>Отца Сила Отца</t>
  </si>
  <si>
    <t>Мысль Матери</t>
  </si>
  <si>
    <t xml:space="preserve">Мысль Сына </t>
  </si>
  <si>
    <t xml:space="preserve">Мысль Дочери </t>
  </si>
  <si>
    <t>Мысль Аватара</t>
  </si>
  <si>
    <t xml:space="preserve">Мысль Майтрейи </t>
  </si>
  <si>
    <t xml:space="preserve">Мысль Христа </t>
  </si>
  <si>
    <t xml:space="preserve">Мысль Будды </t>
  </si>
  <si>
    <t>Мысль Неизреченного</t>
  </si>
  <si>
    <t xml:space="preserve">Мысль Предвечного </t>
  </si>
  <si>
    <t xml:space="preserve">Мысль Всемогущего </t>
  </si>
  <si>
    <t xml:space="preserve">Мысль Всевышнего </t>
  </si>
  <si>
    <t xml:space="preserve">Мысль Творца </t>
  </si>
  <si>
    <t>Мысль Теурга</t>
  </si>
  <si>
    <t xml:space="preserve">Мысль Ману </t>
  </si>
  <si>
    <t xml:space="preserve">Мысль Предначального </t>
  </si>
  <si>
    <t>Мысль Владыки</t>
  </si>
  <si>
    <t>Мысль Учителя</t>
  </si>
  <si>
    <t xml:space="preserve">Мысль Логоса </t>
  </si>
  <si>
    <t xml:space="preserve">Мысль Аспекта </t>
  </si>
  <si>
    <t xml:space="preserve">Мысль Ипостаси </t>
  </si>
  <si>
    <t xml:space="preserve">Мысль Сотрудника </t>
  </si>
  <si>
    <t xml:space="preserve">Мысль Ведущего </t>
  </si>
  <si>
    <t xml:space="preserve">Мысль Праведника </t>
  </si>
  <si>
    <t>Мысль Адепта</t>
  </si>
  <si>
    <t xml:space="preserve">Мысль Архата </t>
  </si>
  <si>
    <t xml:space="preserve">Мысль Посвященного </t>
  </si>
  <si>
    <t xml:space="preserve">Мысль Ученика </t>
  </si>
  <si>
    <t>Мысль Человека Изначальности</t>
  </si>
  <si>
    <t>Мысль Человека Проявления</t>
  </si>
  <si>
    <t>Мысль Человека Метагалактики</t>
  </si>
  <si>
    <t xml:space="preserve">Мысль Человека Планеты </t>
  </si>
  <si>
    <t>Мысль Вечности</t>
  </si>
  <si>
    <t>Мысль Истины</t>
  </si>
  <si>
    <t>Мысль Око</t>
  </si>
  <si>
    <t xml:space="preserve">Мысль Хум </t>
  </si>
  <si>
    <t>Мысль Абсолюта</t>
  </si>
  <si>
    <t>Мысль Омеги</t>
  </si>
  <si>
    <t>Мысль Монады</t>
  </si>
  <si>
    <t>Мысль Тела</t>
  </si>
  <si>
    <t>Мысль Разума</t>
  </si>
  <si>
    <t>Мысль Сердца</t>
  </si>
  <si>
    <t>Мысль Провидения</t>
  </si>
  <si>
    <t>Мысль Огненити</t>
  </si>
  <si>
    <t>Мысль Пламени</t>
  </si>
  <si>
    <t>Мысль Трансвизора</t>
  </si>
  <si>
    <t>Мысль Интеллекта</t>
  </si>
  <si>
    <t>Мысль Престола</t>
  </si>
  <si>
    <t>Мысль Веры</t>
  </si>
  <si>
    <t>Мысль Головерсума</t>
  </si>
  <si>
    <t>Мысль Восприятия</t>
  </si>
  <si>
    <t xml:space="preserve">Мысль Мощи </t>
  </si>
  <si>
    <t>Мысль Мыслеобраза</t>
  </si>
  <si>
    <t>Мысль Мыслеформы</t>
  </si>
  <si>
    <t>Мысль Образная</t>
  </si>
  <si>
    <t>Мысль Ассоциативная</t>
  </si>
  <si>
    <t>Мысль Логическая</t>
  </si>
  <si>
    <t>Мысль Формальная</t>
  </si>
  <si>
    <t>Мысль Тотемная</t>
  </si>
  <si>
    <t>Мысль Мифологическая</t>
  </si>
  <si>
    <t>Сила Отца</t>
  </si>
  <si>
    <t>Сила Матери</t>
  </si>
  <si>
    <t xml:space="preserve">Сила Сына </t>
  </si>
  <si>
    <t xml:space="preserve">Сила Дочери </t>
  </si>
  <si>
    <t>Сила Аватара</t>
  </si>
  <si>
    <t xml:space="preserve">Сила Майтрейи </t>
  </si>
  <si>
    <t xml:space="preserve">Сила Христа </t>
  </si>
  <si>
    <t xml:space="preserve">Сила Будды </t>
  </si>
  <si>
    <t>Сила Неизреченного</t>
  </si>
  <si>
    <t xml:space="preserve">Сила Предвечного </t>
  </si>
  <si>
    <t xml:space="preserve">Сила Всемогущего </t>
  </si>
  <si>
    <t xml:space="preserve">Сила Всевышнего </t>
  </si>
  <si>
    <t xml:space="preserve">Сила Творца </t>
  </si>
  <si>
    <t>Сила Теурга</t>
  </si>
  <si>
    <t xml:space="preserve">Сила Ману </t>
  </si>
  <si>
    <t xml:space="preserve">Сила Предначального </t>
  </si>
  <si>
    <t>Сила Владыки</t>
  </si>
  <si>
    <t>Сила Учителя</t>
  </si>
  <si>
    <t xml:space="preserve">Сила Логоса </t>
  </si>
  <si>
    <t xml:space="preserve">Сила Аспекта </t>
  </si>
  <si>
    <t xml:space="preserve">Сила Ипостаси </t>
  </si>
  <si>
    <t xml:space="preserve">Сила Сотрудника </t>
  </si>
  <si>
    <t xml:space="preserve">Сила Ведущего </t>
  </si>
  <si>
    <t xml:space="preserve">Сила Праведника </t>
  </si>
  <si>
    <t>Сила Адепта</t>
  </si>
  <si>
    <t xml:space="preserve">Сила Архата </t>
  </si>
  <si>
    <t xml:space="preserve">Сила Посвященного </t>
  </si>
  <si>
    <t xml:space="preserve">Сила Ученика </t>
  </si>
  <si>
    <t>Сила Человека Изначальности</t>
  </si>
  <si>
    <t>Сила Человека Проявления</t>
  </si>
  <si>
    <t>Сила Человека Метагалактики</t>
  </si>
  <si>
    <t xml:space="preserve">Сила Человека Планеты </t>
  </si>
  <si>
    <t>Сила Вечности</t>
  </si>
  <si>
    <t>Сила Истины</t>
  </si>
  <si>
    <t>Сила Око</t>
  </si>
  <si>
    <t xml:space="preserve">Сила Хум </t>
  </si>
  <si>
    <t>Сила Абсолюта</t>
  </si>
  <si>
    <t>Сила Омеги</t>
  </si>
  <si>
    <t>Сила Монады</t>
  </si>
  <si>
    <t>Сила Тела</t>
  </si>
  <si>
    <t>Сила Разума</t>
  </si>
  <si>
    <t>Сила Сердца</t>
  </si>
  <si>
    <t>Сила Ума</t>
  </si>
  <si>
    <t>Сила Провидения</t>
  </si>
  <si>
    <t>Сила Огненити</t>
  </si>
  <si>
    <t>Сила Пламени</t>
  </si>
  <si>
    <t>Сила Трансвизора</t>
  </si>
  <si>
    <t>Сила Интеллекта</t>
  </si>
  <si>
    <t>Сила Престола</t>
  </si>
  <si>
    <t>Сила Веры</t>
  </si>
  <si>
    <t>Сила Головерсума</t>
  </si>
  <si>
    <t>Сила Восприятия</t>
  </si>
  <si>
    <t>Сила Мощи</t>
  </si>
  <si>
    <t>Сила Аматическая</t>
  </si>
  <si>
    <t>Сила Индивидуальная</t>
  </si>
  <si>
    <t>Сила Сознательная</t>
  </si>
  <si>
    <t xml:space="preserve">Сила Креативная </t>
  </si>
  <si>
    <t>Сила Когнитивная</t>
  </si>
  <si>
    <t>Сила Психологическая</t>
  </si>
  <si>
    <t>Сила Социоприродная</t>
  </si>
  <si>
    <t>Сила Биосоматическая</t>
  </si>
  <si>
    <t>Отца 64 Отца</t>
  </si>
  <si>
    <t>Разряд Света Матери</t>
  </si>
  <si>
    <t xml:space="preserve">Разряд Света Сына </t>
  </si>
  <si>
    <t xml:space="preserve">Разряд Света Дочери </t>
  </si>
  <si>
    <t>Разряд Света Аватара</t>
  </si>
  <si>
    <t xml:space="preserve">Разряд Света Майтрейи </t>
  </si>
  <si>
    <t xml:space="preserve">Разряд Света Христа </t>
  </si>
  <si>
    <t xml:space="preserve">Разряд Света Будды </t>
  </si>
  <si>
    <t>Разряд Света Неизреченного</t>
  </si>
  <si>
    <t xml:space="preserve">Разряд Света Предвечного </t>
  </si>
  <si>
    <t xml:space="preserve">Разряд Света Всемогущего </t>
  </si>
  <si>
    <t xml:space="preserve">Разряд Света Всевышнего </t>
  </si>
  <si>
    <t xml:space="preserve">Разряд Света Творца </t>
  </si>
  <si>
    <t>Разряд Света Теурга</t>
  </si>
  <si>
    <t xml:space="preserve">Разряд Света Ману </t>
  </si>
  <si>
    <t xml:space="preserve">Разряд Света Предначального </t>
  </si>
  <si>
    <t>Разряд Света Владыки</t>
  </si>
  <si>
    <t>Разряд Света Учителя</t>
  </si>
  <si>
    <t xml:space="preserve">Разряд Света Логоса </t>
  </si>
  <si>
    <t xml:space="preserve">Разряд Света Аспекта </t>
  </si>
  <si>
    <t xml:space="preserve">Разряд Света Ипостаси </t>
  </si>
  <si>
    <t xml:space="preserve">Разряд Света Сотрудника </t>
  </si>
  <si>
    <t xml:space="preserve">Разряд Света Ведущего </t>
  </si>
  <si>
    <t xml:space="preserve">Разряд Света Праведника </t>
  </si>
  <si>
    <t>Разряд Света Адепта</t>
  </si>
  <si>
    <t xml:space="preserve">Разряд Света Архата </t>
  </si>
  <si>
    <t xml:space="preserve">Разряд Света Посвященного </t>
  </si>
  <si>
    <t xml:space="preserve">Разряд Света Ученика </t>
  </si>
  <si>
    <t>Разряд Света Человека Изначальности</t>
  </si>
  <si>
    <t>Разряд Света Человека Проявления</t>
  </si>
  <si>
    <t>Разряд Света Человека Метагалактики</t>
  </si>
  <si>
    <t xml:space="preserve">Разряд Света Человека Планеты </t>
  </si>
  <si>
    <t>Разряд Света Вечности</t>
  </si>
  <si>
    <t>Разряд Света Истины</t>
  </si>
  <si>
    <t>Разряд Света Око</t>
  </si>
  <si>
    <t xml:space="preserve">Разряд Света Хум </t>
  </si>
  <si>
    <t>Разряд Света Абсолюта</t>
  </si>
  <si>
    <t>Разряд Света Омеги</t>
  </si>
  <si>
    <t>Разряд Света Монады</t>
  </si>
  <si>
    <t>Разряд Света Тела</t>
  </si>
  <si>
    <t>Разряд Света Разума</t>
  </si>
  <si>
    <t>Разряд Света Сердца</t>
  </si>
  <si>
    <t>Разряд Света Ума</t>
  </si>
  <si>
    <t>Разряд Света Провидения</t>
  </si>
  <si>
    <t>Разряд Света Огненной Нити</t>
  </si>
  <si>
    <t>Разряд Света Пламени Отца</t>
  </si>
  <si>
    <t>Разряд Света Трансвизора</t>
  </si>
  <si>
    <t>Разряд Света Интеллекта</t>
  </si>
  <si>
    <t>Разряд Света Престола</t>
  </si>
  <si>
    <t>Разряд Света Веры</t>
  </si>
  <si>
    <t>Разряд Света Головерсума</t>
  </si>
  <si>
    <t>Разряд Света Восприятия</t>
  </si>
  <si>
    <t>Разряд Света Мощи Отца</t>
  </si>
  <si>
    <t>Разряд Света Идивного сознания</t>
  </si>
  <si>
    <t>Разряд Света Столпсознание</t>
  </si>
  <si>
    <t>Разряд Света Сознание</t>
  </si>
  <si>
    <t>Разряд Света Холосознание</t>
  </si>
  <si>
    <t>Разряд Света Транссознание</t>
  </si>
  <si>
    <t>Разряд Света Сверхсознание</t>
  </si>
  <si>
    <t>Разряд Света Подсознание</t>
  </si>
  <si>
    <t>Разряд Света Сознательность</t>
  </si>
  <si>
    <t>Отца Огонь Отца</t>
  </si>
  <si>
    <t>Столп Духа Матери</t>
  </si>
  <si>
    <t xml:space="preserve">Столп Духа Сына </t>
  </si>
  <si>
    <t xml:space="preserve">Столп Духа Дочери </t>
  </si>
  <si>
    <t>Столп Духа Аватара</t>
  </si>
  <si>
    <t xml:space="preserve">Столп Духа Майтрейи </t>
  </si>
  <si>
    <t xml:space="preserve">Столп Духа Христа </t>
  </si>
  <si>
    <t xml:space="preserve">Столп Духа Будды </t>
  </si>
  <si>
    <t>Столп Духа Неизреченного</t>
  </si>
  <si>
    <t xml:space="preserve">Столп Духа Предвечного </t>
  </si>
  <si>
    <t xml:space="preserve">Столп Духа Всемогущего </t>
  </si>
  <si>
    <t xml:space="preserve">Столп Духа Всевышнего </t>
  </si>
  <si>
    <t xml:space="preserve">Столп Духа Творца </t>
  </si>
  <si>
    <t>Столп Духа Теурга</t>
  </si>
  <si>
    <t xml:space="preserve">Столп Духа Ману </t>
  </si>
  <si>
    <t xml:space="preserve">Столп Духа Предначального </t>
  </si>
  <si>
    <t>Столп Духа Владыки</t>
  </si>
  <si>
    <t>Столп Духа Учителя</t>
  </si>
  <si>
    <t xml:space="preserve">Столп Духа Логоса </t>
  </si>
  <si>
    <t xml:space="preserve">Столп Духа Аспекта </t>
  </si>
  <si>
    <t xml:space="preserve">Столп Духа Ипостаси </t>
  </si>
  <si>
    <t xml:space="preserve">Столп Духа Сотрудника </t>
  </si>
  <si>
    <t xml:space="preserve">Столп Духа Ведущего </t>
  </si>
  <si>
    <t xml:space="preserve">Столп Духа Праведника </t>
  </si>
  <si>
    <t>Столп Духа Адепта</t>
  </si>
  <si>
    <t xml:space="preserve">Столп Духа Архата </t>
  </si>
  <si>
    <t xml:space="preserve">Столп Духа Посвященного </t>
  </si>
  <si>
    <t xml:space="preserve">Столп Духа Ученика </t>
  </si>
  <si>
    <t>Столп Духа Человека Изначальности</t>
  </si>
  <si>
    <t>Столп Духа Человека Проявления</t>
  </si>
  <si>
    <t>Столп Духа Человека Метагалактики</t>
  </si>
  <si>
    <t xml:space="preserve">Столп Духа Человека Планеты </t>
  </si>
  <si>
    <t>Столп Духа Вечности</t>
  </si>
  <si>
    <t>Столп Духа Истины</t>
  </si>
  <si>
    <t>Столп Духа Око</t>
  </si>
  <si>
    <t xml:space="preserve">Столп Духа Хум </t>
  </si>
  <si>
    <t>Столп Духа Абсолюта</t>
  </si>
  <si>
    <t>Столп Духа Омеги</t>
  </si>
  <si>
    <t>Столп Духа Монады</t>
  </si>
  <si>
    <t>Столп Духа Тела</t>
  </si>
  <si>
    <t>Столп Духа Разума</t>
  </si>
  <si>
    <t>Столп Духа Сердца</t>
  </si>
  <si>
    <t>Столп Духа Ума</t>
  </si>
  <si>
    <t>Столп Духа Провидения</t>
  </si>
  <si>
    <t>Столп Духа Огненной Нити</t>
  </si>
  <si>
    <t>Столп Духа Пламени Отца</t>
  </si>
  <si>
    <t>Столп Духа Трансвизора</t>
  </si>
  <si>
    <t>Столп Духа Интеллекта</t>
  </si>
  <si>
    <t>Столп Духа Престола</t>
  </si>
  <si>
    <t>Столп Духа Веры</t>
  </si>
  <si>
    <t>Столп Духа Головерсума</t>
  </si>
  <si>
    <t>Столп Духа Восприятия</t>
  </si>
  <si>
    <t>Столп Духа Мощи Отца</t>
  </si>
  <si>
    <t>Столп Духа ИДИВО Человека Планеты</t>
  </si>
  <si>
    <t>Столп Духа Столпа</t>
  </si>
  <si>
    <t>Столп Духа Сознания</t>
  </si>
  <si>
    <t>Столп Духа Грааля</t>
  </si>
  <si>
    <t>Столп Духа Синтезобраза</t>
  </si>
  <si>
    <t>Столп Духа Души</t>
  </si>
  <si>
    <t>Столп Духа Слова Отца</t>
  </si>
  <si>
    <t>Столп Духа Образа Отца</t>
  </si>
  <si>
    <t>Огонь Цельного Синтеза Отца</t>
  </si>
  <si>
    <t>Огонь Цельной Воли Матери</t>
  </si>
  <si>
    <t>Огонь Цельной Мудрости Сына</t>
  </si>
  <si>
    <t>Огонь Цельной Любви Дочери</t>
  </si>
  <si>
    <t>Огонь Цельной Живы Аватара</t>
  </si>
  <si>
    <t>Огонь Цельной Воссоединенности Майтрейи</t>
  </si>
  <si>
    <t>Огонь Цельного Усилия Христа</t>
  </si>
  <si>
    <t>Огонь Цельного Начала Будды</t>
  </si>
  <si>
    <t>Огонь Цельной Неизреченности Неизреченного</t>
  </si>
  <si>
    <t>Огонь Цельной Предвечности Предвечного</t>
  </si>
  <si>
    <t>Огонь Цельного Могущества Всемогущего</t>
  </si>
  <si>
    <t xml:space="preserve">Огонь Цельной Жизни Всевышнего </t>
  </si>
  <si>
    <t>Огонь Цельного Творения Творца</t>
  </si>
  <si>
    <t>Огонь Цельной Теургии Теурга</t>
  </si>
  <si>
    <t>Огонь Цельной Тямы Ману</t>
  </si>
  <si>
    <t>Огонь Цельного Образа Предначального</t>
  </si>
  <si>
    <t>Огонь Изначального Синтеза Владыки</t>
  </si>
  <si>
    <t>Огонь Изначальной Воли Учителя</t>
  </si>
  <si>
    <t>Огонь Изначальной Мудрости Логоса</t>
  </si>
  <si>
    <t>Огонь Изначальной Любви Аспекта</t>
  </si>
  <si>
    <t>Огонь Изначальной Живы Ипостаси</t>
  </si>
  <si>
    <t>Огонь Изначальной Воссоединенности Сотрудника</t>
  </si>
  <si>
    <t>Огонь Изначального Усилия Ведущего</t>
  </si>
  <si>
    <t>Огонь Изначального Начала Праведника</t>
  </si>
  <si>
    <t>Огонь Изначальной Неизреченности Адепта</t>
  </si>
  <si>
    <t>Огонь Изначальной Предвечности Архата</t>
  </si>
  <si>
    <t>Огонь Изначального Могущества Посвященного</t>
  </si>
  <si>
    <t>Огонь Изначальной Жизни Ученика</t>
  </si>
  <si>
    <t>Огонь Изначального Творения Человека Изначальности</t>
  </si>
  <si>
    <t>Огонь Изначальной Теургии Человека Проявления</t>
  </si>
  <si>
    <t>Огонь Изначальной Тямы Человека Метагалактики</t>
  </si>
  <si>
    <t>Огонь Изначального Образа Человека Планеты</t>
  </si>
  <si>
    <t>Огонь Проявленной Воли Вечности</t>
  </si>
  <si>
    <t>Огонь Проявленной Мудрости Истины</t>
  </si>
  <si>
    <t>Огонь Проявленной Любви Око</t>
  </si>
  <si>
    <t>Огонь Проявленной Живы Хум</t>
  </si>
  <si>
    <t>Огонь Проявленной Воссоединенности Абсолюта</t>
  </si>
  <si>
    <t>Огонь Проявленного Усилия Омеги</t>
  </si>
  <si>
    <t>Огонь Проявленного Начала Монады</t>
  </si>
  <si>
    <t xml:space="preserve">Огонь Проявленной Предвечности Тела     </t>
  </si>
  <si>
    <t>Огонь Проявленного Могущества Разума</t>
  </si>
  <si>
    <t>Огонь Проявленной Жизни Сердца</t>
  </si>
  <si>
    <t>Огонь Проявленного Творения Ума</t>
  </si>
  <si>
    <t>Огонь Проявленной Теургии Провидения</t>
  </si>
  <si>
    <t>Огонь Проявленной Тямы Огненной Нити</t>
  </si>
  <si>
    <t>Огонь Проявленного Образа Пламени Отца</t>
  </si>
  <si>
    <t>Огонь Метагалактической Воли Трансвизора</t>
  </si>
  <si>
    <t>Огонь Метагалактической Мудрости Интеллекта</t>
  </si>
  <si>
    <t>Огонь Метагалактической Любви Престола</t>
  </si>
  <si>
    <t>Огонь Метагалактической Живы Веры</t>
  </si>
  <si>
    <t>Огонь Метагалактической Воссоединенности Головерсума</t>
  </si>
  <si>
    <t>Огонь Метагалактического Усилия  Восприятия</t>
  </si>
  <si>
    <t xml:space="preserve">Огонь Метагалактического Начала Мощи </t>
  </si>
  <si>
    <t>Огонь Метагалактической Предвечности Столпа</t>
  </si>
  <si>
    <t>Огонь Метагалактического Могущества Сознания</t>
  </si>
  <si>
    <t>Огонь Метагалактической Жизни Грааля</t>
  </si>
  <si>
    <t>Огонь Метагалактического Творения Синтезобраза</t>
  </si>
  <si>
    <t>Огонь Метагалактической Теургии Души</t>
  </si>
  <si>
    <t>Огонь Метагалактической Тямы Слова Отца</t>
  </si>
  <si>
    <t>Огонь Метагалактического Образа Образа Отца</t>
  </si>
  <si>
    <t>Синтеза 64 Синтеза</t>
  </si>
  <si>
    <t>Мощь Воли</t>
  </si>
  <si>
    <t>Мощь Мудрости</t>
  </si>
  <si>
    <t>Мощь Любви</t>
  </si>
  <si>
    <t>Мощь Живы</t>
  </si>
  <si>
    <t>Мощь Воссоединенности</t>
  </si>
  <si>
    <t>Мощь Усилия</t>
  </si>
  <si>
    <t>Мощь Начала</t>
  </si>
  <si>
    <t>Мощь Неизреченности</t>
  </si>
  <si>
    <t>Мощь Предвечности</t>
  </si>
  <si>
    <t>Мощь Могущества</t>
  </si>
  <si>
    <t>Мощь Жизни</t>
  </si>
  <si>
    <t>Мощь Творения</t>
  </si>
  <si>
    <t>Мощь Теургии</t>
  </si>
  <si>
    <t>Мощь Тямы</t>
  </si>
  <si>
    <t>Мощь Образа</t>
  </si>
  <si>
    <t>Мощь Синтеза Владыки</t>
  </si>
  <si>
    <t>Мощь Синтеза Учителя</t>
  </si>
  <si>
    <t>Мощь Синтеза Логоса</t>
  </si>
  <si>
    <t>Мощь Синтеза Аспекта</t>
  </si>
  <si>
    <t>Мощь Синтеза Ипостаси</t>
  </si>
  <si>
    <t>Мощь Синтеза Сотрудника</t>
  </si>
  <si>
    <t>Мощь Синтеза Ведущего</t>
  </si>
  <si>
    <t>Мощь Синтеза Праведника</t>
  </si>
  <si>
    <t>Мощь Синтеза Адепта</t>
  </si>
  <si>
    <t>Мощь Синтеза Архата</t>
  </si>
  <si>
    <t xml:space="preserve">Мощь Синтеза Посвященного </t>
  </si>
  <si>
    <t>Мощь Синтеза Ученика</t>
  </si>
  <si>
    <t>Мощь Синтеза Человека Изначальности</t>
  </si>
  <si>
    <t>Мощь Синтеза Человека Проявления</t>
  </si>
  <si>
    <t>Мощь Синтеза Человека Метагалактики</t>
  </si>
  <si>
    <t>Мощь Синтеза Человека Планеты</t>
  </si>
  <si>
    <t>Мощь Синтеза Условия</t>
  </si>
  <si>
    <t>Мощь Синтеза Свойства</t>
  </si>
  <si>
    <t>Мощь Синтеза Качества</t>
  </si>
  <si>
    <t>Мощь Синтеза Функций</t>
  </si>
  <si>
    <t>Мощь Синтеза Принципа</t>
  </si>
  <si>
    <t>Мощь Синтеза Процесса</t>
  </si>
  <si>
    <t>Мощь Синтеза Активности</t>
  </si>
  <si>
    <t>Мощь Синтеза Заряженности</t>
  </si>
  <si>
    <t>Мощь Синтеза Возожженности</t>
  </si>
  <si>
    <t>Мощь Синтеза Идеи</t>
  </si>
  <si>
    <t>Мощь Синтеза Сути</t>
  </si>
  <si>
    <t>Мощь Синтеза Смысла</t>
  </si>
  <si>
    <t>Мощь Синтеза Мысли</t>
  </si>
  <si>
    <t>Мощь Синтеза Чувства</t>
  </si>
  <si>
    <t>Мощь Синтеза Ощущения</t>
  </si>
  <si>
    <t>Мощь Синтеза Движения</t>
  </si>
  <si>
    <t>Мощь Синтеза Огня</t>
  </si>
  <si>
    <t>Мощь Синтеза Духа</t>
  </si>
  <si>
    <t>Мощь Синтеза Света</t>
  </si>
  <si>
    <t>Мощь Синтеза Энергии</t>
  </si>
  <si>
    <t>Мощь Синтеза Субъядерности</t>
  </si>
  <si>
    <t>Мощь Синтеза Формы</t>
  </si>
  <si>
    <t>Мощь Синтеза Содержания</t>
  </si>
  <si>
    <t>Мощь Синтеза Поля</t>
  </si>
  <si>
    <t>Мощь Синтеза Метагалактики</t>
  </si>
  <si>
    <t>Мощь Синтеза Изначальности</t>
  </si>
  <si>
    <t>Мощь Синтеза Проявления</t>
  </si>
  <si>
    <t>Мощь Синтеза Всеединства</t>
  </si>
  <si>
    <t>Мощь Синтеза Единства</t>
  </si>
  <si>
    <t>Мощь Синтеза Универсума</t>
  </si>
  <si>
    <t>Мощь Синтеза Вселенной</t>
  </si>
  <si>
    <t>Мощь Синтеза Планеты</t>
  </si>
  <si>
    <t xml:space="preserve">Часть 35: Синтезтело Человека Проявления </t>
  </si>
  <si>
    <t xml:space="preserve">Часть 31: Вечность </t>
  </si>
  <si>
    <t xml:space="preserve">Часть 30: Истина </t>
  </si>
  <si>
    <t xml:space="preserve">Часть 29: Око </t>
  </si>
  <si>
    <t xml:space="preserve">Часть 28: Хум </t>
  </si>
  <si>
    <t xml:space="preserve">Часть 27: Абсолют </t>
  </si>
  <si>
    <t xml:space="preserve">Часть 26: Омега </t>
  </si>
  <si>
    <t xml:space="preserve">Часть 25: Монада </t>
  </si>
  <si>
    <t xml:space="preserve">Часть 22: Разум </t>
  </si>
  <si>
    <t xml:space="preserve">Часть 21: Сердце </t>
  </si>
  <si>
    <t xml:space="preserve">Часть 20: Ум </t>
  </si>
  <si>
    <t xml:space="preserve">Часть 19: Провидение </t>
  </si>
  <si>
    <t xml:space="preserve">Часть 18: Огненная Нить </t>
  </si>
  <si>
    <t xml:space="preserve">Часть 17: Пламя Отца </t>
  </si>
  <si>
    <t xml:space="preserve">Часть 15: Трансвизор </t>
  </si>
  <si>
    <t xml:space="preserve">Часть 14: Интеллект </t>
  </si>
  <si>
    <t xml:space="preserve">Часть 13: Престол </t>
  </si>
  <si>
    <t xml:space="preserve">Часть 12: Вера </t>
  </si>
  <si>
    <t xml:space="preserve">Часть 11: Головерсум </t>
  </si>
  <si>
    <t xml:space="preserve">Часть 10: Восприятие </t>
  </si>
  <si>
    <t xml:space="preserve">Чакры Синтезтела Человека Проявления </t>
  </si>
  <si>
    <t xml:space="preserve">система: Проявленный Статус </t>
  </si>
  <si>
    <t xml:space="preserve">система: Проявленное Посвящение </t>
  </si>
  <si>
    <t xml:space="preserve">система: Образ-тип Пассионарности </t>
  </si>
  <si>
    <t xml:space="preserve">система: Позиция Наблюдателя </t>
  </si>
  <si>
    <t xml:space="preserve">система: Голограмма Абсолютности Части </t>
  </si>
  <si>
    <t xml:space="preserve">система: Воспитание Субстанции </t>
  </si>
  <si>
    <t xml:space="preserve">система: Мощь Монады </t>
  </si>
  <si>
    <t xml:space="preserve">система: Мираклевый Разряд </t>
  </si>
  <si>
    <t xml:space="preserve">система: Образ-сила </t>
  </si>
  <si>
    <t xml:space="preserve">система: Совершенная Мысль </t>
  </si>
  <si>
    <t xml:space="preserve">система: Центр Огня </t>
  </si>
  <si>
    <t xml:space="preserve">система: Серебряная Нить Генов  </t>
  </si>
  <si>
    <t xml:space="preserve">система: Ядро ДНК Пламени </t>
  </si>
  <si>
    <t xml:space="preserve">система: Метагалактический Статус </t>
  </si>
  <si>
    <t xml:space="preserve">система: Метагалактические посвящения </t>
  </si>
  <si>
    <t xml:space="preserve">система: Пассионарность Престола </t>
  </si>
  <si>
    <t xml:space="preserve">система: Позиция Наблюдателя Веры </t>
  </si>
  <si>
    <t xml:space="preserve">система: Голограмма </t>
  </si>
  <si>
    <t xml:space="preserve">система: Воспитание </t>
  </si>
  <si>
    <t xml:space="preserve">64 Чакры Синтезтела Человека Проявления </t>
  </si>
  <si>
    <t>67 сферы Проявленных Основ ИДИВО Человека Изначальности</t>
  </si>
  <si>
    <t xml:space="preserve">64 Проявленных Статусов Вечности </t>
  </si>
  <si>
    <t xml:space="preserve">64 Проявленных Посвящений Истины </t>
  </si>
  <si>
    <t xml:space="preserve">64 Образ-типа пассионарности Ока </t>
  </si>
  <si>
    <t xml:space="preserve"> 64 Позиции Наблюдателя Хум                       (клеточных сфер мысли Хум) </t>
  </si>
  <si>
    <t xml:space="preserve">64 Голограммы Абсолютности Частей Человека </t>
  </si>
  <si>
    <t xml:space="preserve">64 Воспитания Субстанций Омеги </t>
  </si>
  <si>
    <t xml:space="preserve">64 сферы Мощи Монады </t>
  </si>
  <si>
    <t xml:space="preserve">64 Мираклевых Разрядов Разума </t>
  </si>
  <si>
    <t xml:space="preserve">64 Образ-силы Сердца </t>
  </si>
  <si>
    <t xml:space="preserve"> 64 Совершенства Мысли Ума               (Ментально-клеточных сфер)  </t>
  </si>
  <si>
    <t xml:space="preserve">64 Теургии Центров Огня Провидения </t>
  </si>
  <si>
    <t xml:space="preserve">64 Серебряные Нити Слов Генов Огненной Нити </t>
  </si>
  <si>
    <t xml:space="preserve">64 теофы ядер ДНК Пламени Отца </t>
  </si>
  <si>
    <t xml:space="preserve">64 Метагалактических Статуса Трансвизора </t>
  </si>
  <si>
    <t xml:space="preserve">64 Метагалактических посвящения Интеллекта </t>
  </si>
  <si>
    <t xml:space="preserve">64 пассионарности престоло-образующих сил Престола </t>
  </si>
  <si>
    <t xml:space="preserve">64 Позиции Наблюдателя Веры      (клеточных сфер мысли) </t>
  </si>
  <si>
    <t xml:space="preserve">64 Голограммы Головерсума </t>
  </si>
  <si>
    <t xml:space="preserve">64 Воспитания Восприятия </t>
  </si>
  <si>
    <t>Отцовство Матери</t>
  </si>
  <si>
    <t>Отцовство Сына</t>
  </si>
  <si>
    <t>Отцовство Дочери</t>
  </si>
  <si>
    <t>Отцовство Аватара</t>
  </si>
  <si>
    <t>Отцовство Майтрейи</t>
  </si>
  <si>
    <t>Отцовство Христа</t>
  </si>
  <si>
    <t>Отцовство Будды</t>
  </si>
  <si>
    <t>Отцовство Неизреченного</t>
  </si>
  <si>
    <t>Отцовство Предвечного</t>
  </si>
  <si>
    <t>Отцовство Всемогущего</t>
  </si>
  <si>
    <t>Отцовство Всевышнего</t>
  </si>
  <si>
    <t>Отцовство Творца</t>
  </si>
  <si>
    <t>Отцовство Теурга</t>
  </si>
  <si>
    <t>Отцовство Ману</t>
  </si>
  <si>
    <t>Отцовство Предначального</t>
  </si>
  <si>
    <t>Отцовство Владыки</t>
  </si>
  <si>
    <t>Отцовство Учителя</t>
  </si>
  <si>
    <t>Отцовство Логоса</t>
  </si>
  <si>
    <t>Отцовство Аспекта</t>
  </si>
  <si>
    <t>Отцовство Ипостаси</t>
  </si>
  <si>
    <t>Отцовство Сотрудника</t>
  </si>
  <si>
    <t>Отцовство Ведущего</t>
  </si>
  <si>
    <t>Отцовство Праведника</t>
  </si>
  <si>
    <t>Отцовство Адепта</t>
  </si>
  <si>
    <t>Отцовство Архата</t>
  </si>
  <si>
    <t>Отцовство Посвящённого</t>
  </si>
  <si>
    <t>Отцовство Ученика</t>
  </si>
  <si>
    <t>Отцовство Человека Изначальности</t>
  </si>
  <si>
    <t>Чакра Отцовства Человека Проявления</t>
  </si>
  <si>
    <t>Отцовство Человека Метагалактики</t>
  </si>
  <si>
    <t>Отцовство Человека Планеты</t>
  </si>
  <si>
    <t xml:space="preserve">Статус Вечности Отца </t>
  </si>
  <si>
    <t>Посвящение Истины ИДИВО</t>
  </si>
  <si>
    <t>Образ-тип Отца</t>
  </si>
  <si>
    <t>Позиция Наблюдателя Хум Отца</t>
  </si>
  <si>
    <t>Голограмма Абсолюта Части Отца</t>
  </si>
  <si>
    <t>Субстанция Отца</t>
  </si>
  <si>
    <t>Мощь Отцесферы</t>
  </si>
  <si>
    <t>Тело Отца</t>
  </si>
  <si>
    <t>Мираклевые Разряды Отца</t>
  </si>
  <si>
    <t>Образ-сила Отца</t>
  </si>
  <si>
    <t>Совершенная Мысль Отца</t>
  </si>
  <si>
    <t>Центр Огня Отца</t>
  </si>
  <si>
    <t>Серебряная Нить Цельного Синтеза</t>
  </si>
  <si>
    <t>Пламя Цельного Синтеза</t>
  </si>
  <si>
    <t>Статус Отца</t>
  </si>
  <si>
    <t>Посвящение Отца</t>
  </si>
  <si>
    <t>Пассионарность Отца</t>
  </si>
  <si>
    <t>Наблюдатель Отца</t>
  </si>
  <si>
    <t>Голограмма Отцовскости</t>
  </si>
  <si>
    <t>Восприятие Отца</t>
  </si>
  <si>
    <t>Материнство Отца</t>
  </si>
  <si>
    <t>Материнство Сына</t>
  </si>
  <si>
    <t>Материнство Дочери</t>
  </si>
  <si>
    <t>Материнство Аватара</t>
  </si>
  <si>
    <t>Материнство Майтрейи</t>
  </si>
  <si>
    <t>Материнство Христа</t>
  </si>
  <si>
    <t>Материнство Будды</t>
  </si>
  <si>
    <t>Материнство Неизреченного</t>
  </si>
  <si>
    <t>Материнство Предвечного</t>
  </si>
  <si>
    <t>Материнство Всемогущего</t>
  </si>
  <si>
    <t>Материнство Всевышнего</t>
  </si>
  <si>
    <t>Материнство Творца</t>
  </si>
  <si>
    <t>Материнство Теурга</t>
  </si>
  <si>
    <t>Материнство Ману</t>
  </si>
  <si>
    <t>Материнство Предначального</t>
  </si>
  <si>
    <t>Материнство Владыки</t>
  </si>
  <si>
    <t>Материнство Учителя</t>
  </si>
  <si>
    <t>Материнство Логоса</t>
  </si>
  <si>
    <t>Материнство Аспекта</t>
  </si>
  <si>
    <t>Материнство Ипостаси</t>
  </si>
  <si>
    <t>Материнство Сотрудника</t>
  </si>
  <si>
    <t>Материнство Ведущего</t>
  </si>
  <si>
    <t>Материнство Праведника</t>
  </si>
  <si>
    <t>Материнство Адепта</t>
  </si>
  <si>
    <t>Материнство Архата</t>
  </si>
  <si>
    <t>Материнство Посвящённого</t>
  </si>
  <si>
    <t>Материнство Ученика</t>
  </si>
  <si>
    <t>Материнство Человека Изначальности</t>
  </si>
  <si>
    <t>Чакра Материнства Человека Проявления</t>
  </si>
  <si>
    <t>Материнство Человека Метагалактики</t>
  </si>
  <si>
    <t>Материнство Человека Планеты</t>
  </si>
  <si>
    <t>Статус Вечности Матери</t>
  </si>
  <si>
    <t xml:space="preserve">Посвящение Истины Иерархии </t>
  </si>
  <si>
    <t>Образ-тип Матери</t>
  </si>
  <si>
    <t>Позиция Наблюдателя Хум Матери</t>
  </si>
  <si>
    <t>Голограмма Абсолюта Части Матери</t>
  </si>
  <si>
    <t>Субстанция Матери</t>
  </si>
  <si>
    <t>Мощь Матесферы</t>
  </si>
  <si>
    <t xml:space="preserve">Тело Матери </t>
  </si>
  <si>
    <t>Мираклевые Разряды Матери</t>
  </si>
  <si>
    <t>Образ-сила Матери</t>
  </si>
  <si>
    <t>Совершенная Мысль Матери</t>
  </si>
  <si>
    <t>Центр Огня Матери</t>
  </si>
  <si>
    <t xml:space="preserve">Серебряная Нить Цельной Воли </t>
  </si>
  <si>
    <t xml:space="preserve">Пламя Цельной Воли </t>
  </si>
  <si>
    <t>Статус Матери</t>
  </si>
  <si>
    <t>Посвящение Матери</t>
  </si>
  <si>
    <t>Пассионарность Матери</t>
  </si>
  <si>
    <t>Наблюдатель Матери</t>
  </si>
  <si>
    <t>Голограмма Материнскости</t>
  </si>
  <si>
    <t>Восприятие Матери</t>
  </si>
  <si>
    <t>Сыновность Отца</t>
  </si>
  <si>
    <t>Сыновность Матери</t>
  </si>
  <si>
    <t>Сыновность Дочери</t>
  </si>
  <si>
    <t>Сыновность Аватара</t>
  </si>
  <si>
    <t>Сыновность Майтрейи</t>
  </si>
  <si>
    <t>Сыновность Христа</t>
  </si>
  <si>
    <t>Сыновность Будды</t>
  </si>
  <si>
    <t>Сыновность Неизреченного</t>
  </si>
  <si>
    <t>Сыновность Предвечного</t>
  </si>
  <si>
    <t>Сыновность Всемогущего</t>
  </si>
  <si>
    <t>Сыновность Всевышнего</t>
  </si>
  <si>
    <t>Сыновность Творца</t>
  </si>
  <si>
    <t>Сыновность Теурга</t>
  </si>
  <si>
    <t>Сыновность Ману</t>
  </si>
  <si>
    <t>Сыновность Предначального</t>
  </si>
  <si>
    <t>Сыновность Владыки</t>
  </si>
  <si>
    <t>Сыновность Учителя</t>
  </si>
  <si>
    <t>Сыновность Логоса</t>
  </si>
  <si>
    <t>Сыновность Аспекта</t>
  </si>
  <si>
    <t>Сыновность Ипостаси</t>
  </si>
  <si>
    <t>Сыновность Сотрудника</t>
  </si>
  <si>
    <t>Сыновность Ведущего</t>
  </si>
  <si>
    <t>Сыновность Праведника</t>
  </si>
  <si>
    <t>Сыновность Адепта</t>
  </si>
  <si>
    <t>Сыновность Архата</t>
  </si>
  <si>
    <t>Сыновность Посвящённого</t>
  </si>
  <si>
    <t>Сыновность Ученика</t>
  </si>
  <si>
    <t>Сыновность Человека Изначальности</t>
  </si>
  <si>
    <t>Чакра Сыновности Человека Проявления</t>
  </si>
  <si>
    <t>Сыновность Человека Метагалактики</t>
  </si>
  <si>
    <t>Сыновность Человека Планеты</t>
  </si>
  <si>
    <t xml:space="preserve">Статус Вечности Сына </t>
  </si>
  <si>
    <t>Посвящение Истины Цивилизации</t>
  </si>
  <si>
    <t xml:space="preserve">Образ-тип Сына </t>
  </si>
  <si>
    <t xml:space="preserve">Позиция Наблюдателя Хум Сына </t>
  </si>
  <si>
    <t xml:space="preserve">Голограмма Абсолюта Части Сына </t>
  </si>
  <si>
    <t xml:space="preserve">Субстанция Сына </t>
  </si>
  <si>
    <t>Мощь Сынсферы</t>
  </si>
  <si>
    <t xml:space="preserve">Мираклевые Разряды Сына </t>
  </si>
  <si>
    <t xml:space="preserve">Образ-сила Сына </t>
  </si>
  <si>
    <t xml:space="preserve">Совершенная Мысль Сына </t>
  </si>
  <si>
    <t xml:space="preserve">Центр Огня Сына </t>
  </si>
  <si>
    <t xml:space="preserve">Серебряная Нить Цельной Мудрости </t>
  </si>
  <si>
    <t xml:space="preserve">Пламя Цельной Мудрости </t>
  </si>
  <si>
    <t xml:space="preserve">Статус Сына </t>
  </si>
  <si>
    <t xml:space="preserve">Посвящение Сына </t>
  </si>
  <si>
    <t xml:space="preserve">Пассионарность Сына </t>
  </si>
  <si>
    <t xml:space="preserve">Наблюдатель Сына </t>
  </si>
  <si>
    <t>Голограмма Сыновности</t>
  </si>
  <si>
    <t xml:space="preserve">Восприятие Сына </t>
  </si>
  <si>
    <t>Дочеринскость Отца</t>
  </si>
  <si>
    <t>Дочеринскость Матери</t>
  </si>
  <si>
    <t>Дочеринскость Сына</t>
  </si>
  <si>
    <t>Дочеринскость Аватара</t>
  </si>
  <si>
    <t>Дочеринскость Майтрейи</t>
  </si>
  <si>
    <t>Дочеринскость Христа</t>
  </si>
  <si>
    <t>Дочеринскость Будды</t>
  </si>
  <si>
    <t>Дочеринскость Неизреченного</t>
  </si>
  <si>
    <t>Дочеринскость Предвечного</t>
  </si>
  <si>
    <t>Дочеринскость Всемогущего</t>
  </si>
  <si>
    <t>Дочеринскость Всевышнего</t>
  </si>
  <si>
    <t>Дочеринскость Творца</t>
  </si>
  <si>
    <t>Дочеринскость Теурга</t>
  </si>
  <si>
    <t>Дочеринскость Ману</t>
  </si>
  <si>
    <t>Дочеринскость Предначального</t>
  </si>
  <si>
    <t>Дочеринскость Владыки</t>
  </si>
  <si>
    <t>Дочеринскость Учителя</t>
  </si>
  <si>
    <t>Дочеринскость Логоса</t>
  </si>
  <si>
    <t>Дочеринскость Аспекта</t>
  </si>
  <si>
    <t>Дочеринскость Ипостаси</t>
  </si>
  <si>
    <t>Дочеринскость Сотрудника</t>
  </si>
  <si>
    <t>Дочеринскость Ведущего</t>
  </si>
  <si>
    <t>Дочеринскость Праведника</t>
  </si>
  <si>
    <t>Дочеринскость Адепта</t>
  </si>
  <si>
    <t>Дочеринскость Архата</t>
  </si>
  <si>
    <t>Дочеринскость Посвящённого</t>
  </si>
  <si>
    <t>Дочеринскость Ученика</t>
  </si>
  <si>
    <t>Дочеринскость Человека Изначальности</t>
  </si>
  <si>
    <t>Чакра Дочеринскости Человека Проявления</t>
  </si>
  <si>
    <t>Дочеринскость Человека Метагалактики</t>
  </si>
  <si>
    <t>Дочеринскость Человека Планеты</t>
  </si>
  <si>
    <t xml:space="preserve">Статус Вечности Дочери </t>
  </si>
  <si>
    <t>Посвящение Истины Метагалактики</t>
  </si>
  <si>
    <t xml:space="preserve">Образ-тип Дочери </t>
  </si>
  <si>
    <t xml:space="preserve">Позиция Наблюдателя Хум Дочери </t>
  </si>
  <si>
    <t xml:space="preserve">Голограмма Абсолюта Части Дочери </t>
  </si>
  <si>
    <t xml:space="preserve">Субстанция Дочери </t>
  </si>
  <si>
    <t>Мощь Дочьсферы</t>
  </si>
  <si>
    <t xml:space="preserve">Мираклевые Разряды Дочери </t>
  </si>
  <si>
    <t xml:space="preserve">Образ-сила Дочери </t>
  </si>
  <si>
    <t xml:space="preserve">Совершенная Мысль Дочери </t>
  </si>
  <si>
    <t xml:space="preserve">Центр Огня Дочери </t>
  </si>
  <si>
    <t xml:space="preserve">Серебряная Нить Цельной Любви </t>
  </si>
  <si>
    <t xml:space="preserve">Пламя Цельной Любви </t>
  </si>
  <si>
    <t xml:space="preserve">Статус Дочери </t>
  </si>
  <si>
    <t xml:space="preserve">Посвящение Дочери </t>
  </si>
  <si>
    <t xml:space="preserve">Пассионарность Дочери </t>
  </si>
  <si>
    <t xml:space="preserve">Наблюдатель Дочери </t>
  </si>
  <si>
    <t>Голограмма Дочерности</t>
  </si>
  <si>
    <t xml:space="preserve">Восприятие Дочери </t>
  </si>
  <si>
    <t>Аватарность Отца</t>
  </si>
  <si>
    <t>Аватарность Матери</t>
  </si>
  <si>
    <t>Аватарность Сына</t>
  </si>
  <si>
    <t>Аватарность Дочери</t>
  </si>
  <si>
    <t>Аватарность Майтрейи</t>
  </si>
  <si>
    <t>Аватарность Христа</t>
  </si>
  <si>
    <t>Аватарность Будды</t>
  </si>
  <si>
    <t>Аватарность Неизреченного</t>
  </si>
  <si>
    <t>Аватарность Предвечного</t>
  </si>
  <si>
    <t>Аватарность Всемогущего</t>
  </si>
  <si>
    <t>Аватарность Всевышнего</t>
  </si>
  <si>
    <t>Аватарность Творца</t>
  </si>
  <si>
    <t>Аватарность Теурга</t>
  </si>
  <si>
    <t>Аватарность Ману</t>
  </si>
  <si>
    <t>Аватарность Предначального</t>
  </si>
  <si>
    <t>Аватарность Владыки</t>
  </si>
  <si>
    <t>Аватарность Учителя</t>
  </si>
  <si>
    <t>Аватарность Логоса</t>
  </si>
  <si>
    <t>Аватарность Аспекта</t>
  </si>
  <si>
    <t>Аватарность Ипостаси</t>
  </si>
  <si>
    <t>Аватарность Сотрудника</t>
  </si>
  <si>
    <t>Аватарность Ведущего</t>
  </si>
  <si>
    <t>Аватарность Праведника</t>
  </si>
  <si>
    <t>Аватарность Адепта</t>
  </si>
  <si>
    <t>Аватарность Архата</t>
  </si>
  <si>
    <t>Аватарность Посвящённого</t>
  </si>
  <si>
    <t>Аватарность Ученика</t>
  </si>
  <si>
    <t>Аватарность Человека Изначальности</t>
  </si>
  <si>
    <t>Чакра Аватарности Человека Проявления</t>
  </si>
  <si>
    <t>Аватарность Человека Метагалактики</t>
  </si>
  <si>
    <t>Аватарность Человека Планеты</t>
  </si>
  <si>
    <t>Статус Вечности Аватара</t>
  </si>
  <si>
    <t>Посвящение Истины Алфавита</t>
  </si>
  <si>
    <t>Образ-тип Аватара</t>
  </si>
  <si>
    <t>Позиция Наблюдателя Хум Аватара</t>
  </si>
  <si>
    <t>Голограмма Абсолюта Части Аватара</t>
  </si>
  <si>
    <t>Субстанция Аватара</t>
  </si>
  <si>
    <t>Мощь Авасферы</t>
  </si>
  <si>
    <t>Мираклевые Разряды Аватара</t>
  </si>
  <si>
    <t>Образ-сила Аватара</t>
  </si>
  <si>
    <t>Совершенная Мысль Аватара</t>
  </si>
  <si>
    <t>Центр Огня Аватара</t>
  </si>
  <si>
    <t xml:space="preserve">Серебряная Нить Цельной Живы </t>
  </si>
  <si>
    <t xml:space="preserve">Пламя Цельной Живы </t>
  </si>
  <si>
    <t>Статус Аватара</t>
  </si>
  <si>
    <t>Посвящение Аватара</t>
  </si>
  <si>
    <t>Пассионарность Аватара</t>
  </si>
  <si>
    <t>Наблюдатель Аватара</t>
  </si>
  <si>
    <t>Голограмма Аватарности</t>
  </si>
  <si>
    <t>Восприятие Аватара</t>
  </si>
  <si>
    <t>Майтрейность Отца</t>
  </si>
  <si>
    <t>Майтрейность Матери</t>
  </si>
  <si>
    <t>Майтрейность Сына</t>
  </si>
  <si>
    <t>Майтрейность Дочери</t>
  </si>
  <si>
    <t>Майтрейность Аватара</t>
  </si>
  <si>
    <t>Майтрейность Христа</t>
  </si>
  <si>
    <t>Майтрейность Будды</t>
  </si>
  <si>
    <t>Майтрейность Неизреченного</t>
  </si>
  <si>
    <t>Майтрейность Предвечного</t>
  </si>
  <si>
    <t>Майтрейность Всемогущего</t>
  </si>
  <si>
    <t>Майтрейность Всевышнего</t>
  </si>
  <si>
    <t>Майтрейность Творца</t>
  </si>
  <si>
    <t>Майтрейность Теурга</t>
  </si>
  <si>
    <t>Майтрейность Ману</t>
  </si>
  <si>
    <t>Майтрейность Предначального</t>
  </si>
  <si>
    <t>Майтрейность Владыки</t>
  </si>
  <si>
    <t>Майтрейность Учителя</t>
  </si>
  <si>
    <t>Майтрейность Логоса</t>
  </si>
  <si>
    <t>Майтрейность Аспекта</t>
  </si>
  <si>
    <t>Майтрейность Ипостаси</t>
  </si>
  <si>
    <t>Майтрейность Сотрудника</t>
  </si>
  <si>
    <t>Майтрейность Ведущего</t>
  </si>
  <si>
    <t>Майтрейность Праведника</t>
  </si>
  <si>
    <t>Майтрейность Адепта</t>
  </si>
  <si>
    <t>Майтрейность Архата</t>
  </si>
  <si>
    <t>Майтрейность Посвящённого</t>
  </si>
  <si>
    <t>Майтрейность Ученика</t>
  </si>
  <si>
    <t>Майтрейность Человека Изначальности</t>
  </si>
  <si>
    <t>Чакра Майтрейности Человека Проявления</t>
  </si>
  <si>
    <t>Майтрейность Человека Метагалактики</t>
  </si>
  <si>
    <t>Майтрейность Человека Планеты</t>
  </si>
  <si>
    <t xml:space="preserve">Статус Вечности Майтрейи </t>
  </si>
  <si>
    <t xml:space="preserve">Посвящение Истины Конфедерации </t>
  </si>
  <si>
    <t xml:space="preserve">Образ-тип Майтрейи </t>
  </si>
  <si>
    <t xml:space="preserve">Позиция Наблюдателя Хум Майтрейи </t>
  </si>
  <si>
    <t xml:space="preserve">Голограмма Абсолюта Части Майтрейи </t>
  </si>
  <si>
    <t xml:space="preserve">Субстанция Майтрейи </t>
  </si>
  <si>
    <t>Мощь Майтсферы</t>
  </si>
  <si>
    <t xml:space="preserve">Мираклевые Разряды Майтрейи </t>
  </si>
  <si>
    <t xml:space="preserve">Образ-сила Майтрейи </t>
  </si>
  <si>
    <t xml:space="preserve">Совершенная Мысль Майтрейи </t>
  </si>
  <si>
    <t xml:space="preserve">Центр Огня Майтрейи </t>
  </si>
  <si>
    <t xml:space="preserve">Серебряная Нить Цельной Воссоединенности </t>
  </si>
  <si>
    <t xml:space="preserve">Пламя Цельной Воссоединенности </t>
  </si>
  <si>
    <t xml:space="preserve">Статус Майтрейи </t>
  </si>
  <si>
    <t xml:space="preserve">Посвящение Майтрейи </t>
  </si>
  <si>
    <t xml:space="preserve">Пассионарность Майтрейи </t>
  </si>
  <si>
    <t xml:space="preserve">Наблюдатель Майтрейи </t>
  </si>
  <si>
    <t>Голограмма Майтрейности</t>
  </si>
  <si>
    <t xml:space="preserve">Восприятие Майтрейи </t>
  </si>
  <si>
    <t>Христичность Отца</t>
  </si>
  <si>
    <t>Христичность Матери</t>
  </si>
  <si>
    <t>Христичность Сына</t>
  </si>
  <si>
    <t>Христичность Дочери</t>
  </si>
  <si>
    <t>Христичность Аватара</t>
  </si>
  <si>
    <t>Христичность Майтрейи</t>
  </si>
  <si>
    <t>Христичность Будды</t>
  </si>
  <si>
    <t>Христичность Неизреченного</t>
  </si>
  <si>
    <t>Христичность Предвечного</t>
  </si>
  <si>
    <t>Христичность Всемогущего</t>
  </si>
  <si>
    <t>Христичность Всевышнего</t>
  </si>
  <si>
    <t>Христичность Творца</t>
  </si>
  <si>
    <t>Христичность Теурга</t>
  </si>
  <si>
    <t>Христичность Ману</t>
  </si>
  <si>
    <t>Христичность Предначального</t>
  </si>
  <si>
    <t>Христичность Владыки</t>
  </si>
  <si>
    <t>Христичность Учителя</t>
  </si>
  <si>
    <t>Христичность Логоса</t>
  </si>
  <si>
    <t>Христичность Аспекта</t>
  </si>
  <si>
    <t>Христичность Ипостаси</t>
  </si>
  <si>
    <t>Христичность Сотрудника</t>
  </si>
  <si>
    <t>Христичность Ведущего</t>
  </si>
  <si>
    <t>Христичность Праведника</t>
  </si>
  <si>
    <t>Христичность Адепта</t>
  </si>
  <si>
    <t>Христичность Архата</t>
  </si>
  <si>
    <t>Христичность Посвящённого</t>
  </si>
  <si>
    <t>Христичность Ученика</t>
  </si>
  <si>
    <t>Христичность Человека Изначальности</t>
  </si>
  <si>
    <t>Чакра Христичности Человека Проявления</t>
  </si>
  <si>
    <t>Христичность Человека Метагалактики</t>
  </si>
  <si>
    <t>Христичность Человека Планеты</t>
  </si>
  <si>
    <t xml:space="preserve">Статус Вечности Христа </t>
  </si>
  <si>
    <t>Посвящение Истины Психодинамики</t>
  </si>
  <si>
    <t xml:space="preserve">Образ-тип Христа </t>
  </si>
  <si>
    <t xml:space="preserve">Позиция Наблюдателя Хум Христа </t>
  </si>
  <si>
    <t xml:space="preserve">Голограмма Абсолюта Части Христа </t>
  </si>
  <si>
    <t xml:space="preserve">Субстанция Христа </t>
  </si>
  <si>
    <t>Мощь Хрисферы</t>
  </si>
  <si>
    <t xml:space="preserve">Мираклевые Разряды Христа </t>
  </si>
  <si>
    <t xml:space="preserve">Образ-сила Христа </t>
  </si>
  <si>
    <t xml:space="preserve">Совершенная Мысль Христа </t>
  </si>
  <si>
    <t xml:space="preserve">Центр Огня Христа </t>
  </si>
  <si>
    <t>Серебряная Нить Цельного Усилия</t>
  </si>
  <si>
    <t>Пламя Цельного Усилия</t>
  </si>
  <si>
    <t xml:space="preserve">Статус Христа </t>
  </si>
  <si>
    <t xml:space="preserve">Посвящение Христа </t>
  </si>
  <si>
    <t xml:space="preserve">Пассионарность Христа </t>
  </si>
  <si>
    <t xml:space="preserve">Наблюдатель Христа </t>
  </si>
  <si>
    <t>Голограмма Христийности</t>
  </si>
  <si>
    <t xml:space="preserve">Восприятие Христа </t>
  </si>
  <si>
    <t>Буддичность Отца</t>
  </si>
  <si>
    <t>Буддичность Матери</t>
  </si>
  <si>
    <t>Буддичность Сына</t>
  </si>
  <si>
    <t>Буддичность Дочери</t>
  </si>
  <si>
    <t>Буддичность Аватара</t>
  </si>
  <si>
    <t>Буддичность Майтрейи</t>
  </si>
  <si>
    <t>Буддичность Христа</t>
  </si>
  <si>
    <t>Буддичность Неизреченного</t>
  </si>
  <si>
    <t>Буддичность Предвечного</t>
  </si>
  <si>
    <t>Буддичность Всемогущего</t>
  </si>
  <si>
    <t>Буддичность Всевышнего</t>
  </si>
  <si>
    <t>Буддичность Творца</t>
  </si>
  <si>
    <t>Буддичность Теурга</t>
  </si>
  <si>
    <t>Буддичность Ману</t>
  </si>
  <si>
    <t>Буддичность Предначального</t>
  </si>
  <si>
    <t>Буддичность Владыки</t>
  </si>
  <si>
    <t>Буддичность Учителя</t>
  </si>
  <si>
    <t>Буддичность Логоса</t>
  </si>
  <si>
    <t>Буддичность Аспекта</t>
  </si>
  <si>
    <t>Буддичность Ипостаси</t>
  </si>
  <si>
    <t>Буддичность Сотрудника</t>
  </si>
  <si>
    <t>Буддичность Ведущего</t>
  </si>
  <si>
    <t>Буддичность Праведника</t>
  </si>
  <si>
    <t>Буддичность Адепта</t>
  </si>
  <si>
    <t>Буддичность Архата</t>
  </si>
  <si>
    <t>Буддичность Посвящённого</t>
  </si>
  <si>
    <t>Буддичность Ученика</t>
  </si>
  <si>
    <t>Буддичность Человека Изначальности</t>
  </si>
  <si>
    <t>Чакра Буддичности Человека Проявления</t>
  </si>
  <si>
    <t>Буддичность Человека Метагалактики</t>
  </si>
  <si>
    <t>Буддичность Человека Планеты</t>
  </si>
  <si>
    <t xml:space="preserve">Статус Вечности Будды </t>
  </si>
  <si>
    <t>Посвящение Истины Теофы</t>
  </si>
  <si>
    <t xml:space="preserve">Образ-тип Будды </t>
  </si>
  <si>
    <t xml:space="preserve">Позиция Наблюдателя Хум Будды </t>
  </si>
  <si>
    <t xml:space="preserve">Голограмма Абсолюта Части Будды </t>
  </si>
  <si>
    <t xml:space="preserve">Субстанция Будды </t>
  </si>
  <si>
    <t>Мощь Будисферы</t>
  </si>
  <si>
    <t xml:space="preserve">Мираклевые Разряды Будды </t>
  </si>
  <si>
    <t xml:space="preserve">Образ-сила Будды </t>
  </si>
  <si>
    <t xml:space="preserve">Совершенная Мысль Будды </t>
  </si>
  <si>
    <t xml:space="preserve">Центр Огня Будды </t>
  </si>
  <si>
    <t>Серебряная Нить Цельного Начала</t>
  </si>
  <si>
    <t>Пламя Цельного Начала</t>
  </si>
  <si>
    <t xml:space="preserve">Статус Будды </t>
  </si>
  <si>
    <t xml:space="preserve">Посвящение Будды </t>
  </si>
  <si>
    <t xml:space="preserve">Пассионарность Будды </t>
  </si>
  <si>
    <t xml:space="preserve">Наблюдатель Будды </t>
  </si>
  <si>
    <t>Голограмма Пробуддичности</t>
  </si>
  <si>
    <t xml:space="preserve">Восприятие Будды </t>
  </si>
  <si>
    <t>Изначальность Отца</t>
  </si>
  <si>
    <t>Изначальность Матери</t>
  </si>
  <si>
    <t>Изначальность Сына</t>
  </si>
  <si>
    <t>Изначальность Дочери</t>
  </si>
  <si>
    <t>Изначальность Аватара</t>
  </si>
  <si>
    <t>Изначальность Майтрейи</t>
  </si>
  <si>
    <t>Изначальность Христа</t>
  </si>
  <si>
    <t>Изначальность Будды</t>
  </si>
  <si>
    <t>Изначальность Предвечного</t>
  </si>
  <si>
    <t>Изначальность Всемогущего</t>
  </si>
  <si>
    <t>Изначальность Всевышнего</t>
  </si>
  <si>
    <t>Изначальность Творца</t>
  </si>
  <si>
    <t>Изначальность Теурга</t>
  </si>
  <si>
    <t>Изначальность Ману</t>
  </si>
  <si>
    <t>Изначальность Предначального</t>
  </si>
  <si>
    <t>Изначальность Владыки</t>
  </si>
  <si>
    <t>Изначальность Учителя</t>
  </si>
  <si>
    <t>Изначальность Логоса</t>
  </si>
  <si>
    <t>Изначальность Аспекта</t>
  </si>
  <si>
    <t>Изначальность Ипостаси</t>
  </si>
  <si>
    <t>Изначальность Сотрудника</t>
  </si>
  <si>
    <t>Изначальность Ведущего</t>
  </si>
  <si>
    <t>Изначальность Праведника</t>
  </si>
  <si>
    <t>Изначальность Адепта</t>
  </si>
  <si>
    <t>Изначальность Архата</t>
  </si>
  <si>
    <t>Изначальность Посвящённого</t>
  </si>
  <si>
    <t>Изначальность Ученика</t>
  </si>
  <si>
    <t>Изначальность Человека Изначальности</t>
  </si>
  <si>
    <t>Чакра Изначальности Человека Проявления</t>
  </si>
  <si>
    <t>Изначальность Человека Метагалактики</t>
  </si>
  <si>
    <t>Изначальность Человека Планеты</t>
  </si>
  <si>
    <t>Статус Вечности Неизреченного</t>
  </si>
  <si>
    <t>Посвящение Истины Неизречённого</t>
  </si>
  <si>
    <t>Образ-тип Неизреченного</t>
  </si>
  <si>
    <t>Позиция Наблюдателя Хум Неизреченного</t>
  </si>
  <si>
    <t>Голограмма Абсолюта Части Неизреченного</t>
  </si>
  <si>
    <t>Субстанция Неизреченного</t>
  </si>
  <si>
    <t>Мощь Несферы</t>
  </si>
  <si>
    <t>Мираклевые Разряды Неизреченного</t>
  </si>
  <si>
    <t>Образ-сила Неизреченного</t>
  </si>
  <si>
    <t>Совершенная Мысль Неизреченного</t>
  </si>
  <si>
    <t>Центр Огня Неизреченного</t>
  </si>
  <si>
    <t xml:space="preserve">Серебряная Нить Цельной Неизреченности </t>
  </si>
  <si>
    <t xml:space="preserve">Пламя Цельной Неизреченности </t>
  </si>
  <si>
    <t>Статус Неизреченного</t>
  </si>
  <si>
    <t>Посвящение Неизреченного</t>
  </si>
  <si>
    <t>Пассионарность Неизреченного</t>
  </si>
  <si>
    <t>Наблюдатель Неизреченного</t>
  </si>
  <si>
    <t>Голограмма Неизреченности</t>
  </si>
  <si>
    <t>Восприятие Неизреченного</t>
  </si>
  <si>
    <t>Предвечность Отца</t>
  </si>
  <si>
    <t>Предвечность Матери</t>
  </si>
  <si>
    <t>Предвечность Сына</t>
  </si>
  <si>
    <t>Предвечность Дочери</t>
  </si>
  <si>
    <t>Предвечность Аватара</t>
  </si>
  <si>
    <t>Предвечность Майтрейи</t>
  </si>
  <si>
    <t>Предвечность Христа</t>
  </si>
  <si>
    <t>Предвечность Будды</t>
  </si>
  <si>
    <t>Предвечность Неизреченного</t>
  </si>
  <si>
    <t>Предвечность Всемогущего</t>
  </si>
  <si>
    <t>Предвечность Всевышнего</t>
  </si>
  <si>
    <t>Предвечность Творца</t>
  </si>
  <si>
    <t>Предвечность Теурга</t>
  </si>
  <si>
    <t>Предвечность Ману</t>
  </si>
  <si>
    <t>Предвечность Предначального</t>
  </si>
  <si>
    <t>Предвечность Владыки</t>
  </si>
  <si>
    <t>Предвечность Учителя</t>
  </si>
  <si>
    <t>Предвечность Логоса</t>
  </si>
  <si>
    <t>Предвечность Аспекта</t>
  </si>
  <si>
    <t>Предвечность Ипостаси</t>
  </si>
  <si>
    <t>Предвечность Сотрудника</t>
  </si>
  <si>
    <t>Предвечность Ведущего</t>
  </si>
  <si>
    <t>Предвечность Праведника</t>
  </si>
  <si>
    <t>Предвечность Адепта</t>
  </si>
  <si>
    <t>Предвечность Архата</t>
  </si>
  <si>
    <t>Предвечность Посвящённого</t>
  </si>
  <si>
    <t>Предвечность Ученика</t>
  </si>
  <si>
    <t>Предвечность Человека Изначальности</t>
  </si>
  <si>
    <t>Чакра Предвечности Человека Проявления</t>
  </si>
  <si>
    <t>Предвечность Человека Метагалактики</t>
  </si>
  <si>
    <t>Предвечность Человека Планеты</t>
  </si>
  <si>
    <t xml:space="preserve">Статус Вечности Предвечного </t>
  </si>
  <si>
    <t xml:space="preserve">Посвящение Истины Предвечного </t>
  </si>
  <si>
    <t xml:space="preserve">Образ-тип Предвечного </t>
  </si>
  <si>
    <t xml:space="preserve">Позиция Наблюдателя Хум Предвечного </t>
  </si>
  <si>
    <t xml:space="preserve">Голограмма Абсолюта Части Предвечного </t>
  </si>
  <si>
    <t xml:space="preserve">Субстанция Предвечного </t>
  </si>
  <si>
    <t>Мощь Пресферы</t>
  </si>
  <si>
    <t xml:space="preserve">Мираклевые Разряды Предвечного </t>
  </si>
  <si>
    <t xml:space="preserve">Образ-сила Предвечного </t>
  </si>
  <si>
    <t xml:space="preserve">Совершенная Мысль Предвечного </t>
  </si>
  <si>
    <t xml:space="preserve">Центр Огня Предвечного </t>
  </si>
  <si>
    <t xml:space="preserve">Серебряная Нить Цельной Предвечности </t>
  </si>
  <si>
    <t xml:space="preserve">Пламя Цельной Предвечности </t>
  </si>
  <si>
    <t xml:space="preserve">Статус Предвечного </t>
  </si>
  <si>
    <t xml:space="preserve">Посвящение Предвечного </t>
  </si>
  <si>
    <t xml:space="preserve">Пассионарность Предвечного </t>
  </si>
  <si>
    <t xml:space="preserve">Наблюдатель Предвечного </t>
  </si>
  <si>
    <t>Голограмма Предвечности</t>
  </si>
  <si>
    <t xml:space="preserve">Восприятие Предвечного </t>
  </si>
  <si>
    <t>Могущество Отца</t>
  </si>
  <si>
    <t>Могущество Матери</t>
  </si>
  <si>
    <t>Могущество Сына</t>
  </si>
  <si>
    <t>Могущество Дочери</t>
  </si>
  <si>
    <t>Могущество Аватара</t>
  </si>
  <si>
    <t>Могущество Майтрейи</t>
  </si>
  <si>
    <t>Могущество Христа</t>
  </si>
  <si>
    <t>Могущество Будды</t>
  </si>
  <si>
    <t>Могущество Неизреченного</t>
  </si>
  <si>
    <t>Могущество Предвечного</t>
  </si>
  <si>
    <t>Могущество Всевышнего</t>
  </si>
  <si>
    <t>Могущество Творца</t>
  </si>
  <si>
    <t>Могущество Теурга</t>
  </si>
  <si>
    <t>Могущество Ману</t>
  </si>
  <si>
    <t>Могущество Предначального</t>
  </si>
  <si>
    <t>Могущество Владыки</t>
  </si>
  <si>
    <t>Могущество Учителя</t>
  </si>
  <si>
    <t>Могущество Логоса</t>
  </si>
  <si>
    <t>Могущество Аспекта</t>
  </si>
  <si>
    <t>Могущество Ипостаси</t>
  </si>
  <si>
    <t>Могущество Сотрудника</t>
  </si>
  <si>
    <t>Могущество Ведущего</t>
  </si>
  <si>
    <t>Могущество Праведника</t>
  </si>
  <si>
    <t>Могущество Адепта</t>
  </si>
  <si>
    <t>Могущество Архата</t>
  </si>
  <si>
    <t>Могущество Посвящённого</t>
  </si>
  <si>
    <t>Могущество Ученика</t>
  </si>
  <si>
    <t>Могущество Человека Изначальности</t>
  </si>
  <si>
    <t>Чакра Могущества Человека Проявления</t>
  </si>
  <si>
    <t>Могущество Человека Метагалактики</t>
  </si>
  <si>
    <t>Могущество Человека Планеты</t>
  </si>
  <si>
    <t xml:space="preserve">Статус Вечности Всемогущего </t>
  </si>
  <si>
    <t>Посвящение Истины Всемогущего</t>
  </si>
  <si>
    <t xml:space="preserve">Образ-тип Всемогущего </t>
  </si>
  <si>
    <t xml:space="preserve">Позиция Наблюдателя Хум Всемогущего </t>
  </si>
  <si>
    <t xml:space="preserve">Голограмма Абсолюта Части Всемогущего </t>
  </si>
  <si>
    <t xml:space="preserve">Субстанция Всемогущего </t>
  </si>
  <si>
    <t>Мощь Всесферы</t>
  </si>
  <si>
    <t xml:space="preserve">Мираклевые Разряды Всемогущего </t>
  </si>
  <si>
    <t xml:space="preserve">Образ-сила Всемогущего </t>
  </si>
  <si>
    <t xml:space="preserve">Совершенная Мысль Всемогущего </t>
  </si>
  <si>
    <t xml:space="preserve">Центр Огня Всемогущего </t>
  </si>
  <si>
    <t xml:space="preserve">Серебряная Нить Цельного Могущества </t>
  </si>
  <si>
    <t xml:space="preserve">Пламя Цельного Могущества </t>
  </si>
  <si>
    <t xml:space="preserve">Статус Всемогущего </t>
  </si>
  <si>
    <t xml:space="preserve">Посвящение Всемогущего </t>
  </si>
  <si>
    <t xml:space="preserve">Пассионарность Всемогущего </t>
  </si>
  <si>
    <t xml:space="preserve">Наблюдатель Всемогущего </t>
  </si>
  <si>
    <t>Голограмма Всемогучести</t>
  </si>
  <si>
    <t xml:space="preserve">Восприятие Всемогущего </t>
  </si>
  <si>
    <t>Жизнь Отца</t>
  </si>
  <si>
    <t>Жизнь Матери</t>
  </si>
  <si>
    <t>Жизнь Сына</t>
  </si>
  <si>
    <t>Жизнь Дочери</t>
  </si>
  <si>
    <t>Жизнь Аватара</t>
  </si>
  <si>
    <t>Жизнь Майтрейи</t>
  </si>
  <si>
    <t>Жизнь Христа</t>
  </si>
  <si>
    <t>Жизнь Будды</t>
  </si>
  <si>
    <t>Жизнь Неизреченного</t>
  </si>
  <si>
    <t>Жизнь Предвечного</t>
  </si>
  <si>
    <t>Жизнь Всемогущего</t>
  </si>
  <si>
    <t>Жизнь Творца</t>
  </si>
  <si>
    <t>Жизнь Теурга</t>
  </si>
  <si>
    <t>Жизнь Ману</t>
  </si>
  <si>
    <t>Жизнь Предначального</t>
  </si>
  <si>
    <t>Жизнь Владыки</t>
  </si>
  <si>
    <t>Жизнь Учителя</t>
  </si>
  <si>
    <t>Жизнь Логоса</t>
  </si>
  <si>
    <t>Жизнь Аспекта</t>
  </si>
  <si>
    <t>Жизнь Ипостаси</t>
  </si>
  <si>
    <t>Жизнь Сотрудника</t>
  </si>
  <si>
    <t>Жизнь Ведущего</t>
  </si>
  <si>
    <t>Жизнь Праведника</t>
  </si>
  <si>
    <t>Жизнь Адепта</t>
  </si>
  <si>
    <t>Жизнь Архата</t>
  </si>
  <si>
    <t>Жизнь Посвящённого</t>
  </si>
  <si>
    <t>Жизнь Ученика</t>
  </si>
  <si>
    <t>Жизнь Человека Изначальности</t>
  </si>
  <si>
    <t>Чакра Жизни Человека Проявления</t>
  </si>
  <si>
    <t>Жизнь Человека Метагалактики</t>
  </si>
  <si>
    <t>Жизнь Человека Планеты</t>
  </si>
  <si>
    <t xml:space="preserve">Статус Вечности Всевышнего </t>
  </si>
  <si>
    <t>Посвящение Истины Всевышнего</t>
  </si>
  <si>
    <t xml:space="preserve">Образ-тип Всевышнего </t>
  </si>
  <si>
    <t xml:space="preserve">Позиция Наблюдателя Хум Всевышнего </t>
  </si>
  <si>
    <t xml:space="preserve">Голограмма Абсолюта Части Всевышнего </t>
  </si>
  <si>
    <t xml:space="preserve">Субстанция Всевышнего </t>
  </si>
  <si>
    <t>Мощь Витасферы</t>
  </si>
  <si>
    <t xml:space="preserve">Мираклевые Разряды Всевышнего </t>
  </si>
  <si>
    <t xml:space="preserve">Образ-сила Всевышнего </t>
  </si>
  <si>
    <t xml:space="preserve">Совершенная Мысль Всевышнего </t>
  </si>
  <si>
    <t xml:space="preserve">Центр Огня Всевышнего </t>
  </si>
  <si>
    <t xml:space="preserve">Серебряная Нить Цельной Жизни </t>
  </si>
  <si>
    <t xml:space="preserve">Пламя Цельной Жизни </t>
  </si>
  <si>
    <t xml:space="preserve">Статус Всевышнего </t>
  </si>
  <si>
    <t xml:space="preserve">Посвящение Всевышнего </t>
  </si>
  <si>
    <t xml:space="preserve">Пассионарность Всевышнего </t>
  </si>
  <si>
    <t xml:space="preserve">Наблюдатель Всевышнего </t>
  </si>
  <si>
    <t>Голограмма Всевышности</t>
  </si>
  <si>
    <t xml:space="preserve">Восприятие Всевышнего </t>
  </si>
  <si>
    <t>Творение Отца</t>
  </si>
  <si>
    <t>Творение Матери</t>
  </si>
  <si>
    <t>Творение Сына</t>
  </si>
  <si>
    <t>Творение Дочери</t>
  </si>
  <si>
    <t>Творение Аватара</t>
  </si>
  <si>
    <t>Творение Майтрейи</t>
  </si>
  <si>
    <t>Творение Христа</t>
  </si>
  <si>
    <t>Творение Будды</t>
  </si>
  <si>
    <t>Творение Неизреченного</t>
  </si>
  <si>
    <t>Творение Предвечного</t>
  </si>
  <si>
    <t>Творение Всемогущего</t>
  </si>
  <si>
    <t>Творение Всевышнего</t>
  </si>
  <si>
    <t>Творение Теурга</t>
  </si>
  <si>
    <t>Творение Ману</t>
  </si>
  <si>
    <t>Творение Предначального</t>
  </si>
  <si>
    <t>Творение Владыки</t>
  </si>
  <si>
    <t>Творение Учителя</t>
  </si>
  <si>
    <t>Творение Логоса</t>
  </si>
  <si>
    <t>Творение Аспекта</t>
  </si>
  <si>
    <t>Творение Ипостаси</t>
  </si>
  <si>
    <t>Творение Сотрудника</t>
  </si>
  <si>
    <t>Творение Ведущего</t>
  </si>
  <si>
    <t>Творение Праведника</t>
  </si>
  <si>
    <t>Творение Адепта</t>
  </si>
  <si>
    <t>Творение Архата</t>
  </si>
  <si>
    <t>Творение Посвящённого</t>
  </si>
  <si>
    <t>Творение Ученика</t>
  </si>
  <si>
    <t>Творение Человека Изначальности</t>
  </si>
  <si>
    <t>Чакра Творения Человека Проявления</t>
  </si>
  <si>
    <t>Творение Человека Метагалактики</t>
  </si>
  <si>
    <t>Творение Человека Планеты</t>
  </si>
  <si>
    <t xml:space="preserve">Статус Вечности Творца </t>
  </si>
  <si>
    <t xml:space="preserve">Посвящение Истины Творца </t>
  </si>
  <si>
    <t xml:space="preserve">Образ-тип Творца </t>
  </si>
  <si>
    <t xml:space="preserve">Позиция Наблюдателя Хум Творца </t>
  </si>
  <si>
    <t xml:space="preserve">Голограмма Абсолюта Части Творца </t>
  </si>
  <si>
    <t xml:space="preserve">Субстанция Творца </t>
  </si>
  <si>
    <t>Мощь Твосферы</t>
  </si>
  <si>
    <t xml:space="preserve">Мираклевые Разряды Творца </t>
  </si>
  <si>
    <t xml:space="preserve">Образ-сила Творца </t>
  </si>
  <si>
    <t xml:space="preserve">Совершенная Мысль Творца </t>
  </si>
  <si>
    <t xml:space="preserve">Центр Огня Творца </t>
  </si>
  <si>
    <t xml:space="preserve">Серебряная Нить Цельного Творения </t>
  </si>
  <si>
    <t xml:space="preserve">Пламя Цельного Творения </t>
  </si>
  <si>
    <t xml:space="preserve">Статус Творца </t>
  </si>
  <si>
    <t xml:space="preserve">Посвящение Творца </t>
  </si>
  <si>
    <t xml:space="preserve">Пассионарность Творца </t>
  </si>
  <si>
    <t xml:space="preserve">Наблюдатель Творца </t>
  </si>
  <si>
    <t>Голограмма Творцовности</t>
  </si>
  <si>
    <t xml:space="preserve">Восприятие Творца </t>
  </si>
  <si>
    <t>Теургия Отца</t>
  </si>
  <si>
    <t>Теургия Матери</t>
  </si>
  <si>
    <t>Теургия Сына</t>
  </si>
  <si>
    <t>Теургия Дочери</t>
  </si>
  <si>
    <t>Теургия Аватара</t>
  </si>
  <si>
    <t>Теургия Майтрейи</t>
  </si>
  <si>
    <t>Теургия Христа</t>
  </si>
  <si>
    <t>Теургия Будды</t>
  </si>
  <si>
    <t>Теургия Неизреченного</t>
  </si>
  <si>
    <t>Теургия Предвечного</t>
  </si>
  <si>
    <t>Теургия Всемогущего</t>
  </si>
  <si>
    <t>Теургия Всевышнего</t>
  </si>
  <si>
    <t>Теургия Творца</t>
  </si>
  <si>
    <t>Теургия Ману</t>
  </si>
  <si>
    <t>Теургия Предначального</t>
  </si>
  <si>
    <t>Теургия Владыки</t>
  </si>
  <si>
    <t>Теургия Учителя</t>
  </si>
  <si>
    <t>Теургия Логоса</t>
  </si>
  <si>
    <t>Теургия Аспекта</t>
  </si>
  <si>
    <t>Теургия Ипостаси</t>
  </si>
  <si>
    <t>Теургия Сотрудника</t>
  </si>
  <si>
    <t>Теургия Ведущего</t>
  </si>
  <si>
    <t>Теургия Праведника</t>
  </si>
  <si>
    <t>Теургия Адепта</t>
  </si>
  <si>
    <t>Теургия Архата</t>
  </si>
  <si>
    <t>Теургия Посвящённого</t>
  </si>
  <si>
    <t>Теургия Ученика</t>
  </si>
  <si>
    <t>Теургия Человека Изначальности</t>
  </si>
  <si>
    <t>Чакра Теурга Человека Проявления</t>
  </si>
  <si>
    <t>Теургия Человека Метагалактики</t>
  </si>
  <si>
    <t>Теургия Человека Планеты</t>
  </si>
  <si>
    <t>Статус Вечности Теурга</t>
  </si>
  <si>
    <t xml:space="preserve">Посвящение Истины Теурга </t>
  </si>
  <si>
    <t>Образ-тип Теурга</t>
  </si>
  <si>
    <t>Позиция Наблюдателя Хум Теурга</t>
  </si>
  <si>
    <t>Голограмма Абсолюта Части Теурга</t>
  </si>
  <si>
    <t>Субстанция Теурга</t>
  </si>
  <si>
    <t>Мощь Теусферы</t>
  </si>
  <si>
    <t>Мираклевые Разряды Теурга</t>
  </si>
  <si>
    <t>Образ-сила Теурга</t>
  </si>
  <si>
    <t>Совершенная Мысль Теурга</t>
  </si>
  <si>
    <t xml:space="preserve">Серебряная Нить Цельной Теургии </t>
  </si>
  <si>
    <t xml:space="preserve">Пламя Цельной Теургии </t>
  </si>
  <si>
    <t>Статус Теурга</t>
  </si>
  <si>
    <t>Посвящение Теурга</t>
  </si>
  <si>
    <t>Пассионарность Теурга</t>
  </si>
  <si>
    <t>Наблюдатель Теурга</t>
  </si>
  <si>
    <t>Голограмма Теургичности</t>
  </si>
  <si>
    <t>Восприятие Теурга</t>
  </si>
  <si>
    <t>Ману Отца</t>
  </si>
  <si>
    <t>Ману Матери</t>
  </si>
  <si>
    <t>Ману Сына</t>
  </si>
  <si>
    <t>Ману Дочери</t>
  </si>
  <si>
    <t>Ману Аватара</t>
  </si>
  <si>
    <t>Ману Майтрейи</t>
  </si>
  <si>
    <t>Ману Христа</t>
  </si>
  <si>
    <t>Ману Будды</t>
  </si>
  <si>
    <t>Ману Неизреченного</t>
  </si>
  <si>
    <t>Ману Предвечного</t>
  </si>
  <si>
    <t>Ману Всемогущего</t>
  </si>
  <si>
    <t>Ману Всевышнего</t>
  </si>
  <si>
    <t>Ману Творца</t>
  </si>
  <si>
    <t>Ману Теурга</t>
  </si>
  <si>
    <t>Ману Предначального</t>
  </si>
  <si>
    <t>Ману Владыки</t>
  </si>
  <si>
    <t>Ману Учителя</t>
  </si>
  <si>
    <t>Ману Логоса</t>
  </si>
  <si>
    <t>Ману Аспекта</t>
  </si>
  <si>
    <t>Ману Ипостаси</t>
  </si>
  <si>
    <t>Ману Сотрудника</t>
  </si>
  <si>
    <t>Ману Ведущего</t>
  </si>
  <si>
    <t>Ману Праведника</t>
  </si>
  <si>
    <t>Ману Адепта</t>
  </si>
  <si>
    <t>Ману Архата</t>
  </si>
  <si>
    <t>Ману Посвящённого</t>
  </si>
  <si>
    <t>Ману Ученика</t>
  </si>
  <si>
    <t>Ману Человека Изначальности</t>
  </si>
  <si>
    <t>Чакра Ману Человека Проявления</t>
  </si>
  <si>
    <t>Ману Человека Метагалактики</t>
  </si>
  <si>
    <t>Ману Человека Планеты</t>
  </si>
  <si>
    <t xml:space="preserve">Статус Вечности Ману </t>
  </si>
  <si>
    <t xml:space="preserve">Посвящение Истины Ману </t>
  </si>
  <si>
    <t xml:space="preserve">Образ-тип Ману </t>
  </si>
  <si>
    <t xml:space="preserve">Позиция Наблюдателя Хум Ману </t>
  </si>
  <si>
    <t xml:space="preserve">Голограмма Абсолюта Части Ману </t>
  </si>
  <si>
    <t xml:space="preserve">Субстанция Ману </t>
  </si>
  <si>
    <t>Мощь Мансферы</t>
  </si>
  <si>
    <t xml:space="preserve">Мираклевые Разряды Ману </t>
  </si>
  <si>
    <t xml:space="preserve">Образ-сила Ману </t>
  </si>
  <si>
    <t xml:space="preserve">Совершенная Мысль Ману </t>
  </si>
  <si>
    <t xml:space="preserve">Центр Огня Ману </t>
  </si>
  <si>
    <t xml:space="preserve">Серебряная Нить Цельной Тямы </t>
  </si>
  <si>
    <t xml:space="preserve">Пламя Цельной Тямы </t>
  </si>
  <si>
    <t xml:space="preserve">Статус Ману </t>
  </si>
  <si>
    <t xml:space="preserve">Посвящение Ману </t>
  </si>
  <si>
    <t xml:space="preserve">Пассионарность Ману </t>
  </si>
  <si>
    <t xml:space="preserve">Наблюдатель Ману </t>
  </si>
  <si>
    <t>Голограмма Маничности</t>
  </si>
  <si>
    <t xml:space="preserve">Восприятие Ману </t>
  </si>
  <si>
    <t>Предначальность Отца</t>
  </si>
  <si>
    <t>Предначальность Матери</t>
  </si>
  <si>
    <t>Предначальность Сына</t>
  </si>
  <si>
    <t>Предначальность Дочери</t>
  </si>
  <si>
    <t>Предначальность Аватара</t>
  </si>
  <si>
    <t>Предначальность Майтрейи</t>
  </si>
  <si>
    <t>Предначальность Христа</t>
  </si>
  <si>
    <t>Предначальность Будды</t>
  </si>
  <si>
    <t>Предначальность Неизреченного</t>
  </si>
  <si>
    <t>Предначальность Предвечного</t>
  </si>
  <si>
    <t>Предначальность Всемогущего</t>
  </si>
  <si>
    <t>Предначальность Всевышнего</t>
  </si>
  <si>
    <t>Предначальность Творца</t>
  </si>
  <si>
    <t>Предначальность Теурга</t>
  </si>
  <si>
    <t>Предначальность Ману</t>
  </si>
  <si>
    <t>Предначальность Владыки</t>
  </si>
  <si>
    <t>Предначальность Учителя</t>
  </si>
  <si>
    <t>Предначальность Логоса</t>
  </si>
  <si>
    <t>Предначальность Аспекта</t>
  </si>
  <si>
    <t>Предначальность Ипостаси</t>
  </si>
  <si>
    <t>Предначальность Сотрудника</t>
  </si>
  <si>
    <t>Предначальность Ведущего</t>
  </si>
  <si>
    <t>Предначальность Праведника</t>
  </si>
  <si>
    <t>Предначальность Адепта</t>
  </si>
  <si>
    <t>Предначальность Архата</t>
  </si>
  <si>
    <t>Предначальность Посвящённого</t>
  </si>
  <si>
    <t>Предначальность Ученика</t>
  </si>
  <si>
    <t>Предначальность Человека Изначальности</t>
  </si>
  <si>
    <t>Чакра Предначальности Человека Проявления</t>
  </si>
  <si>
    <t>Предначальность Человека Метагалактики</t>
  </si>
  <si>
    <t>Предначальность Человека Планеты</t>
  </si>
  <si>
    <t xml:space="preserve">Статус Вечности Предначального </t>
  </si>
  <si>
    <t xml:space="preserve">Посвящение Истины Предначального </t>
  </si>
  <si>
    <t xml:space="preserve">Образ-тип Предначального </t>
  </si>
  <si>
    <t xml:space="preserve">Позиция Наблюдателя Хум Предначального </t>
  </si>
  <si>
    <t xml:space="preserve">Голограмма Абсолюта Части Предначального </t>
  </si>
  <si>
    <t xml:space="preserve">Субстанция Предначального </t>
  </si>
  <si>
    <t>Мощь Предсферы</t>
  </si>
  <si>
    <t xml:space="preserve">Мираклевые Разряды Предначального </t>
  </si>
  <si>
    <t xml:space="preserve">Образ-сила Предначального </t>
  </si>
  <si>
    <t xml:space="preserve">Совершенная Мысль Предначального </t>
  </si>
  <si>
    <t xml:space="preserve">Центр Огня Предначального </t>
  </si>
  <si>
    <t xml:space="preserve">Серебряная Нить Цельного Образа </t>
  </si>
  <si>
    <t xml:space="preserve">Пламя Цельного Образа </t>
  </si>
  <si>
    <t xml:space="preserve">Статус Предначального </t>
  </si>
  <si>
    <t xml:space="preserve">Посвящение Предначального </t>
  </si>
  <si>
    <t xml:space="preserve">Пассионарность Предначального </t>
  </si>
  <si>
    <t xml:space="preserve">Наблюдатель Предначального </t>
  </si>
  <si>
    <t>Голограмма Предначальности</t>
  </si>
  <si>
    <t xml:space="preserve">Восприятие Предначального </t>
  </si>
  <si>
    <t>Владычество Отца</t>
  </si>
  <si>
    <t>Владычество Матери</t>
  </si>
  <si>
    <t>Владычество Сына</t>
  </si>
  <si>
    <t>Владычество Дочери</t>
  </si>
  <si>
    <t>Владычество Аватара</t>
  </si>
  <si>
    <t>Владычество Майтрейи</t>
  </si>
  <si>
    <t>Владычество Христа</t>
  </si>
  <si>
    <t>Владычество Будды</t>
  </si>
  <si>
    <t>Владычество Неизреченного</t>
  </si>
  <si>
    <t>Владычество Предвечного</t>
  </si>
  <si>
    <t>Владычество Всемогущего</t>
  </si>
  <si>
    <t>Владычество Всевышнего</t>
  </si>
  <si>
    <t>Владычество Творца</t>
  </si>
  <si>
    <t>Владычество Теурга</t>
  </si>
  <si>
    <t>Владычество Ману</t>
  </si>
  <si>
    <t>Владычество Предначального</t>
  </si>
  <si>
    <t>Владычество Учителя</t>
  </si>
  <si>
    <t>Владычество Логоса</t>
  </si>
  <si>
    <t>Владычество Аспекта</t>
  </si>
  <si>
    <t>Владычество Ипостаси</t>
  </si>
  <si>
    <t>Владычество Сотрудника</t>
  </si>
  <si>
    <t>Владычество Ведущего</t>
  </si>
  <si>
    <t>Владычество Праведника</t>
  </si>
  <si>
    <t>Владычество Адепта</t>
  </si>
  <si>
    <t>Владычество Архата</t>
  </si>
  <si>
    <t>Владычество Посвящённого</t>
  </si>
  <si>
    <t>Владычество Ученика</t>
  </si>
  <si>
    <t>Владычество Человека Изначальности</t>
  </si>
  <si>
    <t>Чакра Владычества Человека Проявления</t>
  </si>
  <si>
    <t>Владычество Человека Метагалактики</t>
  </si>
  <si>
    <t>Владычество Человека Планеты</t>
  </si>
  <si>
    <t>Статус Вечности Владыки</t>
  </si>
  <si>
    <t>Посвящение Истины Владыки</t>
  </si>
  <si>
    <t>Образ-тип Владыки</t>
  </si>
  <si>
    <t>Позиция Наблюдателя Хум Владыки</t>
  </si>
  <si>
    <t>Голограмма Абсолюта Части Владыки</t>
  </si>
  <si>
    <t>Субстанция Владыки</t>
  </si>
  <si>
    <t>Мощь Власферы</t>
  </si>
  <si>
    <t>Мираклевые Разряды Владыки</t>
  </si>
  <si>
    <t>Образ-сила Владыки</t>
  </si>
  <si>
    <t>Совершенная Мысль Владыки</t>
  </si>
  <si>
    <t>Центр Огня Владыки</t>
  </si>
  <si>
    <t xml:space="preserve">Серебряная Нить Изначального Синтеза </t>
  </si>
  <si>
    <t xml:space="preserve">Пламя Изначального Синтеза </t>
  </si>
  <si>
    <t>Статус Владыки</t>
  </si>
  <si>
    <t>Посвящение Владыки</t>
  </si>
  <si>
    <t>Пассионарность Владыки</t>
  </si>
  <si>
    <t>Наблюдатель Владыки</t>
  </si>
  <si>
    <t>Голограмма Владычности</t>
  </si>
  <si>
    <t>Восприятие Владыки</t>
  </si>
  <si>
    <t>Учительство Отца</t>
  </si>
  <si>
    <t>Учительство Матери</t>
  </si>
  <si>
    <t>Учительство Сына</t>
  </si>
  <si>
    <t>Учительство Дочери</t>
  </si>
  <si>
    <t>Учительство Аватара</t>
  </si>
  <si>
    <t>Учительство Майтрейи</t>
  </si>
  <si>
    <t>Учительство Христа</t>
  </si>
  <si>
    <t>Учительство Будды</t>
  </si>
  <si>
    <t>Учительство Неизреченного</t>
  </si>
  <si>
    <t>Учительство Предвечного</t>
  </si>
  <si>
    <t>Учительство Всемогущего</t>
  </si>
  <si>
    <t>Учительство Всевышнего</t>
  </si>
  <si>
    <t>Учительство Творца</t>
  </si>
  <si>
    <t>Учительство Теурга</t>
  </si>
  <si>
    <t>Учительство Ману</t>
  </si>
  <si>
    <t>Учительство Предначального</t>
  </si>
  <si>
    <t>Учительство Владыки</t>
  </si>
  <si>
    <t>Учительство Логоса</t>
  </si>
  <si>
    <t>Учительство Аспекта</t>
  </si>
  <si>
    <t>Учительство Ипостаси</t>
  </si>
  <si>
    <t>Учительство Сотрудника</t>
  </si>
  <si>
    <t>Учительство Ведущего</t>
  </si>
  <si>
    <t>Учительство Праведника</t>
  </si>
  <si>
    <t>Учительство Адепта</t>
  </si>
  <si>
    <t>Учительство Архата</t>
  </si>
  <si>
    <t>Учительство Посвящённого</t>
  </si>
  <si>
    <t>Учительство Ученика</t>
  </si>
  <si>
    <t>Учительство Человека Изначальности</t>
  </si>
  <si>
    <t>Чакра Учительства Человека Проявления</t>
  </si>
  <si>
    <t>Учительство Человека Метагалактики</t>
  </si>
  <si>
    <t>Учительство Человека Планеты</t>
  </si>
  <si>
    <t>Статус Вечности Учителя</t>
  </si>
  <si>
    <t>Посвящение Истины Учителя</t>
  </si>
  <si>
    <t>Образ-тип Учителя</t>
  </si>
  <si>
    <t>Позиция Наблюдателя Хум Учителя</t>
  </si>
  <si>
    <t>Голограмма Абсолюта Части Учителя</t>
  </si>
  <si>
    <t>Субстанция Учителя</t>
  </si>
  <si>
    <t>Мощь Усферы</t>
  </si>
  <si>
    <t>Мираклевые Разряды Учителя</t>
  </si>
  <si>
    <t>Образ-сила Учителя</t>
  </si>
  <si>
    <t>Совершенная Мысль Учителя</t>
  </si>
  <si>
    <t>Центр Огня Учителя</t>
  </si>
  <si>
    <t xml:space="preserve">Серебряная Нить Изначальной Воли </t>
  </si>
  <si>
    <t xml:space="preserve">Пламя Изначальной Воли </t>
  </si>
  <si>
    <t>Статус Учителя</t>
  </si>
  <si>
    <t>Посвящение Учителя</t>
  </si>
  <si>
    <t>Пассионарность Учителя</t>
  </si>
  <si>
    <t>Наблюдатель Учителя</t>
  </si>
  <si>
    <t>Голограмма Учительности</t>
  </si>
  <si>
    <t>Восприятие Учителя</t>
  </si>
  <si>
    <t>Логосность Отца</t>
  </si>
  <si>
    <t>Логосность Матери</t>
  </si>
  <si>
    <t>Логосность Сына</t>
  </si>
  <si>
    <t>Логосность Дочери</t>
  </si>
  <si>
    <t>Логосность Аватара</t>
  </si>
  <si>
    <t>Логосность Майтрейи</t>
  </si>
  <si>
    <t>Логосность Христа</t>
  </si>
  <si>
    <t>Логосность Будды</t>
  </si>
  <si>
    <t>Логосность Неизреченного</t>
  </si>
  <si>
    <t>Логосность Предвечного</t>
  </si>
  <si>
    <t>Логосность Всемогущего</t>
  </si>
  <si>
    <t>Логосность Всевышнего</t>
  </si>
  <si>
    <t>Логосность Творца</t>
  </si>
  <si>
    <t>Логосность Теурга</t>
  </si>
  <si>
    <t>Логосность Ману</t>
  </si>
  <si>
    <t>Логосность Предначального</t>
  </si>
  <si>
    <t>Логосность Владыки</t>
  </si>
  <si>
    <t>Логосность Учителя</t>
  </si>
  <si>
    <t>Логосность Аспекта</t>
  </si>
  <si>
    <t>Логосность Ипостаси</t>
  </si>
  <si>
    <t>Логосность Сотрудника</t>
  </si>
  <si>
    <t>Логосность Ведущего</t>
  </si>
  <si>
    <t>Логосность Праведника</t>
  </si>
  <si>
    <t>Логосность Адепта</t>
  </si>
  <si>
    <t>Логосность Архата</t>
  </si>
  <si>
    <t>Логосность Посвящённого</t>
  </si>
  <si>
    <t>Логосность Ученика</t>
  </si>
  <si>
    <t>Логосность Человека Изначальности</t>
  </si>
  <si>
    <t>Чакра Логосности Человека Проявления</t>
  </si>
  <si>
    <t>Логосность Человека Метагалактики</t>
  </si>
  <si>
    <t>Логосность Человека Планеты</t>
  </si>
  <si>
    <t xml:space="preserve">Статус Вечности Логоса </t>
  </si>
  <si>
    <t xml:space="preserve">Посвящение Истины Логоса </t>
  </si>
  <si>
    <t xml:space="preserve">Образ-тип Логоса </t>
  </si>
  <si>
    <t xml:space="preserve">Позиция Наблюдателя Хум Логоса </t>
  </si>
  <si>
    <t xml:space="preserve">Голограмма Абсолюта Части Логоса </t>
  </si>
  <si>
    <t xml:space="preserve">Субстанция Логоса </t>
  </si>
  <si>
    <t>Мощь Лосферы</t>
  </si>
  <si>
    <t xml:space="preserve">Мираклевые Разряды Логоса </t>
  </si>
  <si>
    <t xml:space="preserve">Образ-сила Логоса </t>
  </si>
  <si>
    <t xml:space="preserve">Совершенная Мысль Логоса </t>
  </si>
  <si>
    <t xml:space="preserve">Центр Огня Логоса </t>
  </si>
  <si>
    <t xml:space="preserve">Серебряная Нить Изначальной Мудрости </t>
  </si>
  <si>
    <t xml:space="preserve">Пламя Изначальной Мудрости </t>
  </si>
  <si>
    <t xml:space="preserve">Статус Логоса </t>
  </si>
  <si>
    <t xml:space="preserve">Посвящение Логоса </t>
  </si>
  <si>
    <t xml:space="preserve">Пассионарность Логоса </t>
  </si>
  <si>
    <t xml:space="preserve">Наблюдатель Логоса </t>
  </si>
  <si>
    <t>Голограмма Логоичности</t>
  </si>
  <si>
    <t xml:space="preserve">Восприятие Логоса </t>
  </si>
  <si>
    <t>Аспектность Отца</t>
  </si>
  <si>
    <t>Аспектность Матери</t>
  </si>
  <si>
    <t>Аспектность Сына</t>
  </si>
  <si>
    <t>Аспектность Дочери</t>
  </si>
  <si>
    <t>Аспектность Аватара</t>
  </si>
  <si>
    <t>Аспектность Майтрейи</t>
  </si>
  <si>
    <t>Аспектность Христа</t>
  </si>
  <si>
    <t>Аспектность Будды</t>
  </si>
  <si>
    <t>Аспектность Неизреченного</t>
  </si>
  <si>
    <t>Аспектность Предвечного</t>
  </si>
  <si>
    <t>Аспектность Всемогущего</t>
  </si>
  <si>
    <t>Аспектность Всевышнего</t>
  </si>
  <si>
    <t>Аспектность Творца</t>
  </si>
  <si>
    <t>Аспектность Теурга</t>
  </si>
  <si>
    <t>Аспектность Ману</t>
  </si>
  <si>
    <t>Аспектность Предначального</t>
  </si>
  <si>
    <t>Аспектность Владыки</t>
  </si>
  <si>
    <t>Аспектность Учителя</t>
  </si>
  <si>
    <t>Аспектность Логоса</t>
  </si>
  <si>
    <t>Аспектность Ипостаси</t>
  </si>
  <si>
    <t>Аспектность Сотрудника</t>
  </si>
  <si>
    <t>Аспектность Ведущего</t>
  </si>
  <si>
    <t>Аспектность Праведника</t>
  </si>
  <si>
    <t>Аспектность Адепта</t>
  </si>
  <si>
    <t>Аспектность Архата</t>
  </si>
  <si>
    <t>Аспектность Посвящённого</t>
  </si>
  <si>
    <t>Аспектность Ученика</t>
  </si>
  <si>
    <t>Аспектность Человека Изначальности</t>
  </si>
  <si>
    <t>Чакра Аспектности Человека Проявления</t>
  </si>
  <si>
    <t>Аспектность Человека Метагалактики</t>
  </si>
  <si>
    <t>Аспектность Человека Планеты</t>
  </si>
  <si>
    <t xml:space="preserve">Статус Вечности Аспекта </t>
  </si>
  <si>
    <t xml:space="preserve">Посвящение Истины Аспекта </t>
  </si>
  <si>
    <t xml:space="preserve">Образ-тип Аспекта </t>
  </si>
  <si>
    <t xml:space="preserve">Позиция Наблюдателя Хум Аспекта </t>
  </si>
  <si>
    <t xml:space="preserve">Голограмма Абсолюта Части Аспекта </t>
  </si>
  <si>
    <t xml:space="preserve">Субстанция Аспекта </t>
  </si>
  <si>
    <t>Мощь Ассферы</t>
  </si>
  <si>
    <t xml:space="preserve">Мираклевые Разряды Аспекта </t>
  </si>
  <si>
    <t xml:space="preserve">Образ-сила Аспекта </t>
  </si>
  <si>
    <t xml:space="preserve">Совершенная Мысль Аспекта </t>
  </si>
  <si>
    <t xml:space="preserve">Центр Огня Аспекта </t>
  </si>
  <si>
    <t xml:space="preserve">Серебряная Нить Изначальной Любви </t>
  </si>
  <si>
    <t xml:space="preserve">Пламя Изначальной Любви </t>
  </si>
  <si>
    <t xml:space="preserve">Статус Аспекта </t>
  </si>
  <si>
    <t xml:space="preserve">Посвящение Аспекта </t>
  </si>
  <si>
    <t xml:space="preserve">Пассионарность Аспекта </t>
  </si>
  <si>
    <t xml:space="preserve">Наблюдатель Аспекта </t>
  </si>
  <si>
    <t>Голограмма Аспектности</t>
  </si>
  <si>
    <t xml:space="preserve">Восприятие Аспекта </t>
  </si>
  <si>
    <t>Ипостасность Отца</t>
  </si>
  <si>
    <t>Ипостасность Матери</t>
  </si>
  <si>
    <t>Ипостасность Сына</t>
  </si>
  <si>
    <t>Ипостасность Дочери</t>
  </si>
  <si>
    <t>Ипостасность Аватара</t>
  </si>
  <si>
    <t>Ипостасность Майтрейи</t>
  </si>
  <si>
    <t>Ипостасность Христа</t>
  </si>
  <si>
    <t>Ипостасность Будды</t>
  </si>
  <si>
    <t>Ипостасность Неизреченного</t>
  </si>
  <si>
    <t>Ипостасность Предвечного</t>
  </si>
  <si>
    <t>Ипостасность Всемогущего</t>
  </si>
  <si>
    <t>Ипостасность Всевышнего</t>
  </si>
  <si>
    <t>Ипостасность Творца</t>
  </si>
  <si>
    <t>Ипостасность Теурга</t>
  </si>
  <si>
    <t>Ипостасность Ману</t>
  </si>
  <si>
    <t>Ипостасность Предначального</t>
  </si>
  <si>
    <t>Ипостасность Владыки</t>
  </si>
  <si>
    <t>Ипостасность Учителя</t>
  </si>
  <si>
    <t>Ипостасность Логоса</t>
  </si>
  <si>
    <t>Ипостасность Аспекта</t>
  </si>
  <si>
    <t>Ипостасность Сотрудника</t>
  </si>
  <si>
    <t>Ипостасность Ведущего</t>
  </si>
  <si>
    <t>Ипостасность Праведника</t>
  </si>
  <si>
    <t>Ипостасность Адепта</t>
  </si>
  <si>
    <t>Ипостасность Архата</t>
  </si>
  <si>
    <t>Ипостасность Посвящённого</t>
  </si>
  <si>
    <t>Ипостасность Ученика</t>
  </si>
  <si>
    <t>Ипостасность Человека Изначальности</t>
  </si>
  <si>
    <t>Чакра Ипостасности Человека Проявления</t>
  </si>
  <si>
    <t>Ипостасность Человека Метагалактики</t>
  </si>
  <si>
    <t>Ипостасность Человека Планеты</t>
  </si>
  <si>
    <t xml:space="preserve">Статус Вечности Ипостаси </t>
  </si>
  <si>
    <t>Посвящение Истины Ипостаси</t>
  </si>
  <si>
    <t xml:space="preserve">Образ-тип Ипостаси </t>
  </si>
  <si>
    <t xml:space="preserve">Позиция Наблюдателя Хум Ипостаси </t>
  </si>
  <si>
    <t xml:space="preserve">Голограмма Абсолюта Части Ипостаси </t>
  </si>
  <si>
    <t xml:space="preserve">Субстанция Ипостаси </t>
  </si>
  <si>
    <t>Мощь Исферы</t>
  </si>
  <si>
    <t xml:space="preserve">Мираклевые Разряды Ипостаси </t>
  </si>
  <si>
    <t xml:space="preserve">Образ-сила Ипостаси </t>
  </si>
  <si>
    <t xml:space="preserve">Совершенная Мысль Ипостаси </t>
  </si>
  <si>
    <t xml:space="preserve">Центр Огня Ипостаси </t>
  </si>
  <si>
    <t xml:space="preserve">Серебряная Нить Изначальной Живы </t>
  </si>
  <si>
    <t xml:space="preserve">Пламя Изначальной Живы </t>
  </si>
  <si>
    <t xml:space="preserve">Статус Ипостаси </t>
  </si>
  <si>
    <t xml:space="preserve">Посвящение Ипостаси </t>
  </si>
  <si>
    <t xml:space="preserve">Пассионарность Ипостаси </t>
  </si>
  <si>
    <t xml:space="preserve">Наблюдатель Ипостаси </t>
  </si>
  <si>
    <t>Голограмма Ипостасности</t>
  </si>
  <si>
    <t xml:space="preserve">Восприятие Ипостаси </t>
  </si>
  <si>
    <t>Сотрудничество Отца</t>
  </si>
  <si>
    <t>Сотрудничество Матери</t>
  </si>
  <si>
    <t>Сотрудничество Сына</t>
  </si>
  <si>
    <t>Сотрудничество Дочери</t>
  </si>
  <si>
    <t>Сотрудничество Аватара</t>
  </si>
  <si>
    <t>Сотрудничество Майтрейи</t>
  </si>
  <si>
    <t>Сотрудничество Христа</t>
  </si>
  <si>
    <t>Сотрудничество Будды</t>
  </si>
  <si>
    <t>Сотрудничество Неизреченного</t>
  </si>
  <si>
    <t>Сотрудничество Предвечного</t>
  </si>
  <si>
    <t>Сотрудничество Всемогущего</t>
  </si>
  <si>
    <t>Сотрудничество Всевышнего</t>
  </si>
  <si>
    <t>Сотрудничество Творца</t>
  </si>
  <si>
    <t>Сотрудничество Теурга</t>
  </si>
  <si>
    <t>Сотрудничество Ману</t>
  </si>
  <si>
    <t>Сотрудничество Предначального</t>
  </si>
  <si>
    <t>Сотрудничество Владыки</t>
  </si>
  <si>
    <t>Сотрудничество Учителя</t>
  </si>
  <si>
    <t>Сотрудничество Логоса</t>
  </si>
  <si>
    <t>Сотрудничество Аспекта</t>
  </si>
  <si>
    <t>Сотрудничество Ипостаси</t>
  </si>
  <si>
    <t>Сотрудничество Ведущего</t>
  </si>
  <si>
    <t>Сотрудничество Праведника</t>
  </si>
  <si>
    <t>Сотрудничество Адепта</t>
  </si>
  <si>
    <t>Сотрудничество Архата</t>
  </si>
  <si>
    <t>Сотрудничество Посвящённого</t>
  </si>
  <si>
    <t>Сотрудничество Ученика</t>
  </si>
  <si>
    <t>Сотрудничество Человека Изначальности</t>
  </si>
  <si>
    <t>Чакра Сотрудника  Человека Проявления</t>
  </si>
  <si>
    <t>Сотрудничество Человека Метагалактики</t>
  </si>
  <si>
    <t>Сотрудничество Человека Планеты</t>
  </si>
  <si>
    <t xml:space="preserve">Статус Вечности Сотрудника </t>
  </si>
  <si>
    <t xml:space="preserve">Посвящение Истины Сотрудника </t>
  </si>
  <si>
    <t xml:space="preserve">Образ-тип Сотрудника </t>
  </si>
  <si>
    <t xml:space="preserve">Позиция Наблюдателя Хум Сотрудника </t>
  </si>
  <si>
    <t xml:space="preserve">Голограмма Абсолюта Части Сотрудника </t>
  </si>
  <si>
    <t xml:space="preserve">Субстанция Сотрудника </t>
  </si>
  <si>
    <t>Мощь Сосферы</t>
  </si>
  <si>
    <t xml:space="preserve">Мираклевые Разряды Сотрудника </t>
  </si>
  <si>
    <t xml:space="preserve">Образ-сила Сотрудника </t>
  </si>
  <si>
    <t xml:space="preserve">Совершенная Мысль Сотрудника </t>
  </si>
  <si>
    <t xml:space="preserve">Центр Огня Сотрудника </t>
  </si>
  <si>
    <t xml:space="preserve">Серебряная Нить Изначальной Воссоединенности </t>
  </si>
  <si>
    <t xml:space="preserve">Пламя Изначальной Воссоединенности </t>
  </si>
  <si>
    <t xml:space="preserve">Статус Сотрудника </t>
  </si>
  <si>
    <t xml:space="preserve">Посвящение Сотрудника </t>
  </si>
  <si>
    <t xml:space="preserve">Пассионарность Сотрудника </t>
  </si>
  <si>
    <t xml:space="preserve">Наблюдатель Сотрудника </t>
  </si>
  <si>
    <t>Голограмма Сотрудничности</t>
  </si>
  <si>
    <t xml:space="preserve">Восприятие Сотрудника </t>
  </si>
  <si>
    <t>Ведение Отца</t>
  </si>
  <si>
    <t>Ведение Матери</t>
  </si>
  <si>
    <t>Ведение Сына</t>
  </si>
  <si>
    <t>Ведение Дочери</t>
  </si>
  <si>
    <t>Ведение Аватара</t>
  </si>
  <si>
    <t>Ведение Майтрейи</t>
  </si>
  <si>
    <t>Ведение Христа</t>
  </si>
  <si>
    <t>Ведение Будды</t>
  </si>
  <si>
    <t>Ведение Неизреченного</t>
  </si>
  <si>
    <t>Ведение Предвечного</t>
  </si>
  <si>
    <t>Ведение Всемогущего</t>
  </si>
  <si>
    <t>Ведение Всевышнего</t>
  </si>
  <si>
    <t>Ведение Творца</t>
  </si>
  <si>
    <t>Ведение Теурга</t>
  </si>
  <si>
    <t>Ведение Ману</t>
  </si>
  <si>
    <t>Ведение Предначального</t>
  </si>
  <si>
    <t>Ведение Владыки</t>
  </si>
  <si>
    <t>Ведение Учителя</t>
  </si>
  <si>
    <t>Ведение Логоса</t>
  </si>
  <si>
    <t>Ведение Аспекта</t>
  </si>
  <si>
    <t>Ведение Ипостаси</t>
  </si>
  <si>
    <t>Ведение Сотрудника</t>
  </si>
  <si>
    <t>Ведение Праведника</t>
  </si>
  <si>
    <t>Ведение Адепта</t>
  </si>
  <si>
    <t>Ведение Архата</t>
  </si>
  <si>
    <t>Ведение Посвящённого</t>
  </si>
  <si>
    <t>Ведение Ученика</t>
  </si>
  <si>
    <t>Ведение Человека Изначальности</t>
  </si>
  <si>
    <t>Чакра Ведения Человека Проявления</t>
  </si>
  <si>
    <t>Ведение Человека Метагалактики</t>
  </si>
  <si>
    <t>Ведение Человека Планеты</t>
  </si>
  <si>
    <t xml:space="preserve">Статус Вечности Ведущего </t>
  </si>
  <si>
    <t xml:space="preserve">Посвящение Истины Ведущего </t>
  </si>
  <si>
    <t xml:space="preserve">Образ-тип Ведущего </t>
  </si>
  <si>
    <t xml:space="preserve">Позиция Наблюдателя Хум Ведущего </t>
  </si>
  <si>
    <t xml:space="preserve">Голограмма Абсолюта Части Ведущего </t>
  </si>
  <si>
    <t xml:space="preserve">Субстанция Ведущего </t>
  </si>
  <si>
    <t>Мощь Весферы</t>
  </si>
  <si>
    <t>Слова Тела</t>
  </si>
  <si>
    <t xml:space="preserve">Мираклевые Разряды Ведущего </t>
  </si>
  <si>
    <t xml:space="preserve">Образ-сила Ведущего </t>
  </si>
  <si>
    <t xml:space="preserve">Совершенная Мысль Ведущего </t>
  </si>
  <si>
    <t xml:space="preserve">Центр Огня Ведущего </t>
  </si>
  <si>
    <t xml:space="preserve">Серебряная Нить Изначального Усилия </t>
  </si>
  <si>
    <t xml:space="preserve">Пламя Изначального Усилия </t>
  </si>
  <si>
    <t xml:space="preserve">Статус Ведущего </t>
  </si>
  <si>
    <t xml:space="preserve">Посвящение Ведущего </t>
  </si>
  <si>
    <t xml:space="preserve">Пассионарность Ведущего </t>
  </si>
  <si>
    <t xml:space="preserve">Наблюдатель Ведущего </t>
  </si>
  <si>
    <t>Голограмма Ведности</t>
  </si>
  <si>
    <t xml:space="preserve">Восприятие Ведущего </t>
  </si>
  <si>
    <t>Праведность Отца</t>
  </si>
  <si>
    <t>Праведность Матери</t>
  </si>
  <si>
    <t>Праведность Сына</t>
  </si>
  <si>
    <t>Праведность Дочери</t>
  </si>
  <si>
    <t>Праведность Аватара</t>
  </si>
  <si>
    <t>Праведность Майтрейи</t>
  </si>
  <si>
    <t>Праведность Христа</t>
  </si>
  <si>
    <t>Праведность Будды</t>
  </si>
  <si>
    <t>Праведность Неизреченного</t>
  </si>
  <si>
    <t>Праведность Предвечного</t>
  </si>
  <si>
    <t>Праведность Всемогущего</t>
  </si>
  <si>
    <t>Праведность Всевышнего</t>
  </si>
  <si>
    <t>Праведность Творца</t>
  </si>
  <si>
    <t>Праведность Теурга</t>
  </si>
  <si>
    <t>Праведность Ману</t>
  </si>
  <si>
    <t>Праведность Предначального</t>
  </si>
  <si>
    <t>Праведность Владыки</t>
  </si>
  <si>
    <t>Праведность Учителя</t>
  </si>
  <si>
    <t>Праведность Логоса</t>
  </si>
  <si>
    <t>Праведность Аспекта</t>
  </si>
  <si>
    <t>Праведность Ипостаси</t>
  </si>
  <si>
    <t>Праведность Сотрудника</t>
  </si>
  <si>
    <t>Праведность Ведущего</t>
  </si>
  <si>
    <t>Праведность Адепта</t>
  </si>
  <si>
    <t>Праведность Архата</t>
  </si>
  <si>
    <t>Праведность Посвящённого</t>
  </si>
  <si>
    <t>Праведность Ученика</t>
  </si>
  <si>
    <t>Праведность Человека Изначальности</t>
  </si>
  <si>
    <t>Чакра Праведности Человека Проявления</t>
  </si>
  <si>
    <t>Праведность Человека Метагалактики</t>
  </si>
  <si>
    <t>Праведность Человека Планеты</t>
  </si>
  <si>
    <t xml:space="preserve">Статус Вечности Праведника </t>
  </si>
  <si>
    <t xml:space="preserve">Посвящение Истины Праведника </t>
  </si>
  <si>
    <t xml:space="preserve">Образ-тип Праведника </t>
  </si>
  <si>
    <t xml:space="preserve">Позиция Наблюдателя Хум Праведника </t>
  </si>
  <si>
    <t xml:space="preserve">Голограмма Абсолюта Части Праведника </t>
  </si>
  <si>
    <t xml:space="preserve">Субстанция Праведника </t>
  </si>
  <si>
    <t>Мощь Прасферы</t>
  </si>
  <si>
    <t xml:space="preserve">Мираклевые Разряды Праведника </t>
  </si>
  <si>
    <t xml:space="preserve">Образ-сила Праведника </t>
  </si>
  <si>
    <t xml:space="preserve">Совершенная Мысль Праведника </t>
  </si>
  <si>
    <t xml:space="preserve">Центр Огня Праведника </t>
  </si>
  <si>
    <t xml:space="preserve">Серебряная Нить Изначального Начала </t>
  </si>
  <si>
    <t xml:space="preserve">Пламя Изначального Начала </t>
  </si>
  <si>
    <t xml:space="preserve">Статус Праведника </t>
  </si>
  <si>
    <t xml:space="preserve">Посвящение Праведника </t>
  </si>
  <si>
    <t xml:space="preserve">Пассионарность Праведника </t>
  </si>
  <si>
    <t xml:space="preserve">Наблюдатель Праведника </t>
  </si>
  <si>
    <t>Голограмма Праведности</t>
  </si>
  <si>
    <t xml:space="preserve">Восприятие Праведника </t>
  </si>
  <si>
    <t>Адептность Отца</t>
  </si>
  <si>
    <t>Адептность Матери</t>
  </si>
  <si>
    <t>Адептность Сына</t>
  </si>
  <si>
    <t>Адептность Дочери</t>
  </si>
  <si>
    <t>Адептность Аватара</t>
  </si>
  <si>
    <t>Адептность Майтрейи</t>
  </si>
  <si>
    <t>Адептность Христа</t>
  </si>
  <si>
    <t>Адептность Будды</t>
  </si>
  <si>
    <t>Адептность Неизреченного</t>
  </si>
  <si>
    <t>Адептность Предвечного</t>
  </si>
  <si>
    <t>Адептность Всемогущего</t>
  </si>
  <si>
    <t>Адептность Всевышнего</t>
  </si>
  <si>
    <t>Адептность Творца</t>
  </si>
  <si>
    <t>Адептность Теурга</t>
  </si>
  <si>
    <t>Адептность Ману</t>
  </si>
  <si>
    <t>Адептность Предначального</t>
  </si>
  <si>
    <t>Адептность Владыки</t>
  </si>
  <si>
    <t>Адептность Учителя</t>
  </si>
  <si>
    <t>Адептность Логоса</t>
  </si>
  <si>
    <t>Адептность Аспекта</t>
  </si>
  <si>
    <t>Адептность Ипостаси</t>
  </si>
  <si>
    <t>Адептность Сотрудника</t>
  </si>
  <si>
    <t>Адептность Ведущего</t>
  </si>
  <si>
    <t>Адептность Праведника</t>
  </si>
  <si>
    <t>Адептность Архата</t>
  </si>
  <si>
    <t>Адептность Посвящённого</t>
  </si>
  <si>
    <t>Адептность Ученика</t>
  </si>
  <si>
    <t>Адептность Человека Изначальности</t>
  </si>
  <si>
    <t>Чакра Адептности Человека Проявления</t>
  </si>
  <si>
    <t>Адептность Человека Метагалактики</t>
  </si>
  <si>
    <t>Адептность Человека Планеты</t>
  </si>
  <si>
    <t>Статус Вечности Адепта</t>
  </si>
  <si>
    <t>Посвящение Истины Адепта</t>
  </si>
  <si>
    <t>Образ-тип Адепта</t>
  </si>
  <si>
    <t>Позиция Наблюдателя Хум Адепта</t>
  </si>
  <si>
    <t>Голограмма Абсолюта Части Адепта</t>
  </si>
  <si>
    <t>Субстанция Адепта</t>
  </si>
  <si>
    <t>Мощь Асферы</t>
  </si>
  <si>
    <t>Мираклевые Разряды Адепта</t>
  </si>
  <si>
    <t>Образ-сила Адепта</t>
  </si>
  <si>
    <t>Совершенная Мысль Адепта</t>
  </si>
  <si>
    <t>Центр Огня Адепта</t>
  </si>
  <si>
    <t xml:space="preserve">Серебряная Нить Изначальной Неизреченности </t>
  </si>
  <si>
    <t xml:space="preserve">Пламя Изначальной Неизреченности </t>
  </si>
  <si>
    <t>Статус Адепта</t>
  </si>
  <si>
    <t>Посвящение Адепта</t>
  </si>
  <si>
    <t>Пассионарность Адепта</t>
  </si>
  <si>
    <t>Наблюдатель Адепта</t>
  </si>
  <si>
    <t>Голограмма Адептности</t>
  </si>
  <si>
    <t>Восприятие Адепта</t>
  </si>
  <si>
    <t>Архатность Отца</t>
  </si>
  <si>
    <t>Архатность Матери</t>
  </si>
  <si>
    <t>Архатность Сына</t>
  </si>
  <si>
    <t>Архатность Дочери</t>
  </si>
  <si>
    <t>Архатность Аватара</t>
  </si>
  <si>
    <t>Архатность Майтрейи</t>
  </si>
  <si>
    <t>Архатность Христа</t>
  </si>
  <si>
    <t>Архатность Будды</t>
  </si>
  <si>
    <t>Архатность Неизреченного</t>
  </si>
  <si>
    <t>Архатность Предвечного</t>
  </si>
  <si>
    <t>Архатность Всемогущего</t>
  </si>
  <si>
    <t>Архатность Всевышнего</t>
  </si>
  <si>
    <t>Архатность Творца</t>
  </si>
  <si>
    <t>Архатность Теурга</t>
  </si>
  <si>
    <t>Архатность Ману</t>
  </si>
  <si>
    <t>Архатность Предначального</t>
  </si>
  <si>
    <t>Архатность Владыки</t>
  </si>
  <si>
    <t>Архатность Учителя</t>
  </si>
  <si>
    <t>Архатность Логоса</t>
  </si>
  <si>
    <t>Архатность Аспекта</t>
  </si>
  <si>
    <t>Архатность Ипостаси</t>
  </si>
  <si>
    <t>Архатность Сотрудника</t>
  </si>
  <si>
    <t>Архатность Ведущего</t>
  </si>
  <si>
    <t>Архатность Праведника</t>
  </si>
  <si>
    <t>Архатность Адепта</t>
  </si>
  <si>
    <t>Архатность Посвящённого</t>
  </si>
  <si>
    <t>Архатность Ученика</t>
  </si>
  <si>
    <t>Архатность Человека Изначальности</t>
  </si>
  <si>
    <t>Чакра Архатности Человека Проявления</t>
  </si>
  <si>
    <t>Архатность Человека Метагалактики</t>
  </si>
  <si>
    <t>Архатность Человека Планеты</t>
  </si>
  <si>
    <t xml:space="preserve">Статус Вечности Архата </t>
  </si>
  <si>
    <t>Посвящение Истины Архата</t>
  </si>
  <si>
    <t xml:space="preserve">Образ-тип Архата </t>
  </si>
  <si>
    <t xml:space="preserve">Позиция Наблюдателя Хум Архата </t>
  </si>
  <si>
    <t xml:space="preserve">Голограмма Абсолюта Части Архата </t>
  </si>
  <si>
    <t xml:space="preserve">Субстанция Архата </t>
  </si>
  <si>
    <t>Мощь Арсферы</t>
  </si>
  <si>
    <t xml:space="preserve">Мираклевые Разряды Архата </t>
  </si>
  <si>
    <t xml:space="preserve">Образ-сила Архата </t>
  </si>
  <si>
    <t xml:space="preserve">Совершенная Мысль Архата </t>
  </si>
  <si>
    <t xml:space="preserve">Центр Огня Архата </t>
  </si>
  <si>
    <t xml:space="preserve">Серебряная Нить Изначальной Предвечности </t>
  </si>
  <si>
    <t xml:space="preserve">Пламя Изначальной Предвечности </t>
  </si>
  <si>
    <t xml:space="preserve">Статус Архата </t>
  </si>
  <si>
    <t xml:space="preserve">Посвящение Архата </t>
  </si>
  <si>
    <t xml:space="preserve">Пассионарность Архата </t>
  </si>
  <si>
    <t xml:space="preserve">Наблюдатель Архата </t>
  </si>
  <si>
    <t>Голограмма Архатности</t>
  </si>
  <si>
    <t xml:space="preserve">Восприятие Архата </t>
  </si>
  <si>
    <t>Посвященность Отца</t>
  </si>
  <si>
    <t>Посвященность Матери</t>
  </si>
  <si>
    <t>Посвященность Сына</t>
  </si>
  <si>
    <t>Посвященность Дочери</t>
  </si>
  <si>
    <t>Посвященность Аватара</t>
  </si>
  <si>
    <t>Посвященность Майтрейи</t>
  </si>
  <si>
    <t>Посвященность Христа</t>
  </si>
  <si>
    <t>Посвященность Будды</t>
  </si>
  <si>
    <t>Посвященность Неизреченного</t>
  </si>
  <si>
    <t>Посвященность Предвечного</t>
  </si>
  <si>
    <t>Посвященность Всемогущего</t>
  </si>
  <si>
    <t>Посвященность Всевышнего</t>
  </si>
  <si>
    <t>Посвященность Творца</t>
  </si>
  <si>
    <t>Посвященность Теурга</t>
  </si>
  <si>
    <t>Посвященность Ману</t>
  </si>
  <si>
    <t>Посвященность Предначального</t>
  </si>
  <si>
    <t>Посвященность Владыки</t>
  </si>
  <si>
    <t>Посвященность Учителя</t>
  </si>
  <si>
    <t>Посвященность Логоса</t>
  </si>
  <si>
    <t>Посвященность Аспекта</t>
  </si>
  <si>
    <t>Посвященность Ипостаси</t>
  </si>
  <si>
    <t>Посвященность Сотрудника</t>
  </si>
  <si>
    <t>Посвященность Ведущего</t>
  </si>
  <si>
    <t>Посвященность Праведника</t>
  </si>
  <si>
    <t>Посвященность Адепта</t>
  </si>
  <si>
    <t>Посвященность Архата</t>
  </si>
  <si>
    <t>Посвященность Ученика</t>
  </si>
  <si>
    <t>Посвященность Человека Изначальности</t>
  </si>
  <si>
    <t>Чакра Посвященности Человека Проявления</t>
  </si>
  <si>
    <t>Посвященность Человека Метагалактики</t>
  </si>
  <si>
    <t>Посвященность Человека Планеты</t>
  </si>
  <si>
    <t xml:space="preserve">Статус Вечности Посвященного </t>
  </si>
  <si>
    <t xml:space="preserve">Посвящение Истины Посвящённого </t>
  </si>
  <si>
    <t xml:space="preserve">Образ-тип Посвященного </t>
  </si>
  <si>
    <t xml:space="preserve">Позиция Наблюдателя Хум Посвященного </t>
  </si>
  <si>
    <t xml:space="preserve">Голограмма Абсолюта Части Посвященного </t>
  </si>
  <si>
    <t xml:space="preserve">Субстанция Посвященного </t>
  </si>
  <si>
    <t>Мощь Псферы</t>
  </si>
  <si>
    <t xml:space="preserve">Мираклевые Разряды Посвященного </t>
  </si>
  <si>
    <t xml:space="preserve">Образ-сила Посвященного </t>
  </si>
  <si>
    <t xml:space="preserve">Совершенная Мысль Посвященного </t>
  </si>
  <si>
    <t xml:space="preserve">Центр Огня Посвященного </t>
  </si>
  <si>
    <t xml:space="preserve">Серебряная Нить Изначального Могущества </t>
  </si>
  <si>
    <t xml:space="preserve">Пламя Изначального Могущества </t>
  </si>
  <si>
    <t xml:space="preserve">Статус Посвященного </t>
  </si>
  <si>
    <t xml:space="preserve">Посвящение Посвященного </t>
  </si>
  <si>
    <t xml:space="preserve">Пассионарность Посвященного </t>
  </si>
  <si>
    <t xml:space="preserve">Наблюдатель Посвященного </t>
  </si>
  <si>
    <t>Голограмма Посвященности</t>
  </si>
  <si>
    <t xml:space="preserve">Восприятие Посвященного </t>
  </si>
  <si>
    <t>Ученичество Отца</t>
  </si>
  <si>
    <t>Ученичество Матери</t>
  </si>
  <si>
    <t>Ученичество Сына</t>
  </si>
  <si>
    <t>Ученичество Дочери</t>
  </si>
  <si>
    <t>Ученичество Аватара</t>
  </si>
  <si>
    <t>Ученичество Майтрейи</t>
  </si>
  <si>
    <t>Ученичество Христа</t>
  </si>
  <si>
    <t>Ученичество Будды</t>
  </si>
  <si>
    <t>Ученичество Неизреченного</t>
  </si>
  <si>
    <t>Ученичество Предвечного</t>
  </si>
  <si>
    <t>Ученичество Всемогущего</t>
  </si>
  <si>
    <t>Ученичество Всевышнего</t>
  </si>
  <si>
    <t>Ученичество Творца</t>
  </si>
  <si>
    <t>Ученичество Теурга</t>
  </si>
  <si>
    <t>Ученичество Ману</t>
  </si>
  <si>
    <t>Ученичество Предначального</t>
  </si>
  <si>
    <t>Ученичество Владыки</t>
  </si>
  <si>
    <t>Ученичество Учителя</t>
  </si>
  <si>
    <t>Ученичество Логоса</t>
  </si>
  <si>
    <t>Ученичество Аспекта</t>
  </si>
  <si>
    <t>Ученичество Ипостаси</t>
  </si>
  <si>
    <t>Ученичество Сотрудника</t>
  </si>
  <si>
    <t>Ученичество Ведущего</t>
  </si>
  <si>
    <t>Ученичество Праведника</t>
  </si>
  <si>
    <t>Ученичество Адепта</t>
  </si>
  <si>
    <t>Ученичество Архата</t>
  </si>
  <si>
    <t>Ученичество Посвящённого</t>
  </si>
  <si>
    <t>Ученичество Человека Изначальности</t>
  </si>
  <si>
    <t>Чакра Ученичества Человека Проявления</t>
  </si>
  <si>
    <t>Ученичество Человека Метагалактики</t>
  </si>
  <si>
    <t>Ученичество Человека Планеты</t>
  </si>
  <si>
    <t xml:space="preserve">Статус Вечности Ученика </t>
  </si>
  <si>
    <t xml:space="preserve">Посвящение Истины Ученика </t>
  </si>
  <si>
    <t xml:space="preserve">Образ-тип Ученика </t>
  </si>
  <si>
    <t xml:space="preserve">Позиция Наблюдателя Хум Ученика </t>
  </si>
  <si>
    <t xml:space="preserve">Голограмма Абсолюта Части Ученика </t>
  </si>
  <si>
    <t xml:space="preserve">Субстанция Ученика </t>
  </si>
  <si>
    <t>Мощь Учсферы</t>
  </si>
  <si>
    <t xml:space="preserve">Мираклевые Разряды Ученика </t>
  </si>
  <si>
    <t xml:space="preserve">Образ-сила Ученика </t>
  </si>
  <si>
    <t xml:space="preserve">Совершенная Мысль Ученика </t>
  </si>
  <si>
    <t xml:space="preserve">Центр Огня Ученика </t>
  </si>
  <si>
    <t xml:space="preserve">Серебряная Нить Изначальной Жизни </t>
  </si>
  <si>
    <t xml:space="preserve">Пламя Изначальной Жизни </t>
  </si>
  <si>
    <t xml:space="preserve">Статус Ученика </t>
  </si>
  <si>
    <t xml:space="preserve">Посвящение Ученика </t>
  </si>
  <si>
    <t xml:space="preserve">Пассионарность Ученика </t>
  </si>
  <si>
    <t xml:space="preserve">Наблюдатель Ученика </t>
  </si>
  <si>
    <t>Голограмма Ученичности</t>
  </si>
  <si>
    <t xml:space="preserve">Восприятие Ученика </t>
  </si>
  <si>
    <t>Статус Вечности Человека Изначальности</t>
  </si>
  <si>
    <t>Посвящение Истины Человека Изначальности</t>
  </si>
  <si>
    <t>Образ-тип Человека Изначальности</t>
  </si>
  <si>
    <t>Позиция Наблюдателя Хум Человека Изначальности</t>
  </si>
  <si>
    <t>Голограмма Абсолюта Части Человека Изначальности</t>
  </si>
  <si>
    <t>Субстанция Человека Изначальности</t>
  </si>
  <si>
    <t>Мощь Челосфры Изначальности</t>
  </si>
  <si>
    <t>Мираклевые Разряды Человека Изначальности</t>
  </si>
  <si>
    <t>Образ-сила Человека Изначальности</t>
  </si>
  <si>
    <t>Совершенная Мысль Человека Изначальности</t>
  </si>
  <si>
    <t>Центр Огня Человека Изначальности</t>
  </si>
  <si>
    <t xml:space="preserve">Серебряная Нить Изначального Творения </t>
  </si>
  <si>
    <t xml:space="preserve">Пламя Изначального Творения </t>
  </si>
  <si>
    <t>Статус Человека Изначальности</t>
  </si>
  <si>
    <t>Посвящение Человека Изначальности</t>
  </si>
  <si>
    <t>Пассионарность Человека Изначальности</t>
  </si>
  <si>
    <t>Наблюдатель Человека Изначальности</t>
  </si>
  <si>
    <t>Голограмма Изначально-человечности</t>
  </si>
  <si>
    <t>Восприятие Человека Изначальности</t>
  </si>
  <si>
    <t>Чакра Человека Проявления Человека Проявления</t>
  </si>
  <si>
    <t>Статус Вечности Человека Проявления</t>
  </si>
  <si>
    <t>Посвящение Истины Человека Проявления</t>
  </si>
  <si>
    <t>Образ-тип Человека Проявления</t>
  </si>
  <si>
    <t>Позиция Наблюдателя Хум Человека Проявления</t>
  </si>
  <si>
    <t>Голограмма Абсолюта Части Человека Проявления</t>
  </si>
  <si>
    <t>Субстанция Человека Проявления</t>
  </si>
  <si>
    <t>Мощь Челосферы Проявления</t>
  </si>
  <si>
    <t>Мираклевые Разряды Человека Проявления</t>
  </si>
  <si>
    <t>Образ-сила Человека Проявления</t>
  </si>
  <si>
    <t>Совершенная Мысль Человека Проявления</t>
  </si>
  <si>
    <t>Центр Огня Человека Проявления</t>
  </si>
  <si>
    <t xml:space="preserve">Серебряная Нить Изначальной Теургии </t>
  </si>
  <si>
    <t xml:space="preserve">Пламя Изначальной Теургии </t>
  </si>
  <si>
    <t>Статус Человека Проявления</t>
  </si>
  <si>
    <t>Посвящение Человека Проявления</t>
  </si>
  <si>
    <t>Пассионарность Человека Проявления</t>
  </si>
  <si>
    <t>Наблюдатель Человека Проявления</t>
  </si>
  <si>
    <t>Голограмма Проявленно-человечности</t>
  </si>
  <si>
    <t>Восприятие Человека Проявления</t>
  </si>
  <si>
    <t>Статус Вечности Человека Метагалактики</t>
  </si>
  <si>
    <t>Посвящение Истины Человека Метагалактики</t>
  </si>
  <si>
    <t>Образ-тип Человека Метагалактики</t>
  </si>
  <si>
    <t>Позиция Наблюдателя Хум Человека Метагалактики</t>
  </si>
  <si>
    <t>Голограмма Абсолюта Части Человека Метагалактики</t>
  </si>
  <si>
    <t>Субстанция Человека Метагалактики</t>
  </si>
  <si>
    <t>Мощь Челосферы Метагалактики</t>
  </si>
  <si>
    <t>Мираклевые Разряды Человека Метагалактики</t>
  </si>
  <si>
    <t>Образ-сила Человека Метагалактики</t>
  </si>
  <si>
    <t>Совершенная Мысль Человека Метагалактики</t>
  </si>
  <si>
    <t>Центр Огня Человека Метагалактики</t>
  </si>
  <si>
    <t xml:space="preserve">Серебряная Нить Изначальной Тямы </t>
  </si>
  <si>
    <t xml:space="preserve">Пламя Изначальной Тямы </t>
  </si>
  <si>
    <t>Статус Человека Метагалактики</t>
  </si>
  <si>
    <t>Посвящение Человека Метагалактики</t>
  </si>
  <si>
    <t>Пассионарность Человека Метагалактики</t>
  </si>
  <si>
    <t>Наблюдатель Человека Метагалактики</t>
  </si>
  <si>
    <t>Голограмма Метагалактическо-человечности</t>
  </si>
  <si>
    <t xml:space="preserve">Восприятие Человека Метагалактики </t>
  </si>
  <si>
    <t xml:space="preserve">Статус Вечности Человека Планеты </t>
  </si>
  <si>
    <t>Посвящение Истины Человека Планеты</t>
  </si>
  <si>
    <t xml:space="preserve">Образ-тип Человека Планеты </t>
  </si>
  <si>
    <t xml:space="preserve">Позиция Наблюдателя Хум Человека Планеты </t>
  </si>
  <si>
    <t xml:space="preserve">Голограмма Абсолюта Части Человека Планеты </t>
  </si>
  <si>
    <t xml:space="preserve">Субстанция Человека Планеты </t>
  </si>
  <si>
    <t>Мощь Челосферы Планеты</t>
  </si>
  <si>
    <t xml:space="preserve">Мираклевые Разряды Человека Планеты </t>
  </si>
  <si>
    <t xml:space="preserve">Образ-сила Человека Планеты </t>
  </si>
  <si>
    <t xml:space="preserve">Совершенная Мысль Человека Планеты </t>
  </si>
  <si>
    <t xml:space="preserve">Центр Огня Человека Планеты </t>
  </si>
  <si>
    <t xml:space="preserve">Серебряная Нить Изначального Образа </t>
  </si>
  <si>
    <t xml:space="preserve">Пламя Изначального Образа </t>
  </si>
  <si>
    <t xml:space="preserve">Статус Человека Планеты </t>
  </si>
  <si>
    <t xml:space="preserve">Посвящение Человека Планеты </t>
  </si>
  <si>
    <t xml:space="preserve">Пассионарность Человека Планеты </t>
  </si>
  <si>
    <t xml:space="preserve">Наблюдатель Человека Планеты </t>
  </si>
  <si>
    <t>Голограмма Планетарно-человечности</t>
  </si>
  <si>
    <t xml:space="preserve">Восприятие Человека Планеты </t>
  </si>
  <si>
    <t>Образ-тип Изначальный</t>
  </si>
  <si>
    <t>Мощь Идивосферы</t>
  </si>
  <si>
    <t>Центр Огня ИДИВО (тело)</t>
  </si>
  <si>
    <t xml:space="preserve">Серебряная Нить Проявленного Синтеза </t>
  </si>
  <si>
    <t xml:space="preserve">Пламя Проявленного Синтеза </t>
  </si>
  <si>
    <t>Голограмма Изматичности</t>
  </si>
  <si>
    <t>Восприятие Синтеза</t>
  </si>
  <si>
    <t>Вечность Отца</t>
  </si>
  <si>
    <t>Вечность Матери</t>
  </si>
  <si>
    <t>Вечность Сына</t>
  </si>
  <si>
    <t>Вечность Дочери</t>
  </si>
  <si>
    <t>Вечность Аватара</t>
  </si>
  <si>
    <t>Вечность Майтрейи</t>
  </si>
  <si>
    <t>Вечность Христа</t>
  </si>
  <si>
    <t>Вечность Будды</t>
  </si>
  <si>
    <t>Вечность Неизреченного</t>
  </si>
  <si>
    <t>Вечность Предвечного</t>
  </si>
  <si>
    <t>Вечность Всемогущего</t>
  </si>
  <si>
    <t>Вечность Всевышнего</t>
  </si>
  <si>
    <t>Вечность Творца</t>
  </si>
  <si>
    <t>Вечность Теурга</t>
  </si>
  <si>
    <t>Вечность Ману</t>
  </si>
  <si>
    <t>Вечность Предначального</t>
  </si>
  <si>
    <t>Вечность Владыки</t>
  </si>
  <si>
    <t>Вечность Учителя</t>
  </si>
  <si>
    <t>Вечность Логоса</t>
  </si>
  <si>
    <t>Вечность Аспекта</t>
  </si>
  <si>
    <t>Вечность Ипостаси</t>
  </si>
  <si>
    <t>Вечность Сотрудника</t>
  </si>
  <si>
    <t>Вечность Ведущего</t>
  </si>
  <si>
    <t>Вечность Праведника</t>
  </si>
  <si>
    <t>Вечность Адепта</t>
  </si>
  <si>
    <t>Вечность Архата</t>
  </si>
  <si>
    <t>Вечность Посвящённого</t>
  </si>
  <si>
    <t>Вечность Ученика</t>
  </si>
  <si>
    <t>Вечность Человека Изначальности</t>
  </si>
  <si>
    <t>Чакра Вечности Человека Проявления</t>
  </si>
  <si>
    <t>Вечность Человека Метагалактики</t>
  </si>
  <si>
    <t>Вечность Человека Планеты</t>
  </si>
  <si>
    <t>Статус Вечности Свойство Вечности</t>
  </si>
  <si>
    <t xml:space="preserve">Посвящение Истины Вечности </t>
  </si>
  <si>
    <t>Образ-тип Вечный</t>
  </si>
  <si>
    <t>Позиция Наблюдателя Хум Вечности</t>
  </si>
  <si>
    <t>Голограмма Абсолюта Части Вечности</t>
  </si>
  <si>
    <t>Субстанция Вечности</t>
  </si>
  <si>
    <t>Мощь Вечносферы</t>
  </si>
  <si>
    <t>Мираклевые Разряды Вечности</t>
  </si>
  <si>
    <t>Образ-сила Вечности</t>
  </si>
  <si>
    <t>Совершенная Мысль Вечности</t>
  </si>
  <si>
    <t>Центр Огня Вечности (голова)</t>
  </si>
  <si>
    <t xml:space="preserve">Серебряная Нить Проявленной Воли </t>
  </si>
  <si>
    <t xml:space="preserve">Пламя Проявленной Воли </t>
  </si>
  <si>
    <t>Посвящение Вечности</t>
  </si>
  <si>
    <t>Пассионарность Вечности</t>
  </si>
  <si>
    <t>Наблюдатель Вечности</t>
  </si>
  <si>
    <t>Голограмма Вечности</t>
  </si>
  <si>
    <t>Восприятие Воли</t>
  </si>
  <si>
    <t>Истина Отца</t>
  </si>
  <si>
    <t>Истина Матери</t>
  </si>
  <si>
    <t>Истина Сына</t>
  </si>
  <si>
    <t>Истина Дочери</t>
  </si>
  <si>
    <t>Истина Аватара</t>
  </si>
  <si>
    <t>Истина Майтрейи</t>
  </si>
  <si>
    <t>Истина Христа</t>
  </si>
  <si>
    <t>Истина Будды</t>
  </si>
  <si>
    <t>Истина Неизреченного</t>
  </si>
  <si>
    <t>Истина Предвечного</t>
  </si>
  <si>
    <t>Истина Всемогущего</t>
  </si>
  <si>
    <t>Истина Всевышнего</t>
  </si>
  <si>
    <t>Истина Творца</t>
  </si>
  <si>
    <t>Истина Теурга</t>
  </si>
  <si>
    <t>Истина Ману</t>
  </si>
  <si>
    <t>Истина Предначального</t>
  </si>
  <si>
    <t>Истина Владыки</t>
  </si>
  <si>
    <t>Истина Учителя</t>
  </si>
  <si>
    <t>Истина Логоса</t>
  </si>
  <si>
    <t>Истина Аспекта</t>
  </si>
  <si>
    <t>Истина Ипостаси</t>
  </si>
  <si>
    <t>Истина Сотрудника</t>
  </si>
  <si>
    <t>Истина Ведущего</t>
  </si>
  <si>
    <t>Истина Праведника</t>
  </si>
  <si>
    <t>Истина Адепта</t>
  </si>
  <si>
    <t>Истина Архата</t>
  </si>
  <si>
    <t>Истина Посвящённого</t>
  </si>
  <si>
    <t>Истина Ученика</t>
  </si>
  <si>
    <t>Истина Человека Изначальности</t>
  </si>
  <si>
    <t>Чакра Истины Человека Проявления</t>
  </si>
  <si>
    <t>Истина Человека Метагалактики</t>
  </si>
  <si>
    <t>Истина Человека Планеты</t>
  </si>
  <si>
    <t>Статус Вечности Качество Истины</t>
  </si>
  <si>
    <t xml:space="preserve">Посвящение Истины Истины </t>
  </si>
  <si>
    <t>Образ-тип Истинный</t>
  </si>
  <si>
    <t>Позиция Наблюдателя Хум Истины</t>
  </si>
  <si>
    <t>Голограмма Абсолюта Части Истины</t>
  </si>
  <si>
    <t>Субстанция Истины</t>
  </si>
  <si>
    <t>Мощь Истисферы</t>
  </si>
  <si>
    <t>Мираклевые Разряды Истины</t>
  </si>
  <si>
    <t>Образ-сила Истины</t>
  </si>
  <si>
    <t>Совершенная Мысль Истины</t>
  </si>
  <si>
    <t>Центр Огня Истины (трикути)</t>
  </si>
  <si>
    <t xml:space="preserve">Серебряная Нить Проявленной Мудрости </t>
  </si>
  <si>
    <t xml:space="preserve">Пламя Проявленной Мудрости </t>
  </si>
  <si>
    <t>Статус Истины</t>
  </si>
  <si>
    <t>Пассионарность Истины</t>
  </si>
  <si>
    <t>Наблюдатель Истины</t>
  </si>
  <si>
    <t>Голограмма Истинности</t>
  </si>
  <si>
    <t>Восприятие Мудрости</t>
  </si>
  <si>
    <t>Око Отца</t>
  </si>
  <si>
    <t>Око Матери</t>
  </si>
  <si>
    <t>Око Сына</t>
  </si>
  <si>
    <t>Око Дочери</t>
  </si>
  <si>
    <t>Око Аватара</t>
  </si>
  <si>
    <t>Око Майтрейи</t>
  </si>
  <si>
    <t>Око Христа</t>
  </si>
  <si>
    <t>Око Будды</t>
  </si>
  <si>
    <t>Око Неизреченного</t>
  </si>
  <si>
    <t>Око Предвечного</t>
  </si>
  <si>
    <t>Око Всемогущего</t>
  </si>
  <si>
    <t>Око Всевышнего</t>
  </si>
  <si>
    <t>Око Творца</t>
  </si>
  <si>
    <t>Око Теурга</t>
  </si>
  <si>
    <t>Око Ману</t>
  </si>
  <si>
    <t>Око Предначального</t>
  </si>
  <si>
    <t>Око Владыки</t>
  </si>
  <si>
    <t>Око Учителя</t>
  </si>
  <si>
    <t>Око Логоса</t>
  </si>
  <si>
    <t>Око Аспекта</t>
  </si>
  <si>
    <t>Око Ипостаси</t>
  </si>
  <si>
    <t>Око Сотрудника</t>
  </si>
  <si>
    <t>Око Ведущего</t>
  </si>
  <si>
    <t>Око Праведника</t>
  </si>
  <si>
    <t>Око Адепта</t>
  </si>
  <si>
    <t>Око Архата</t>
  </si>
  <si>
    <t>Око Посвящённого</t>
  </si>
  <si>
    <t>Око Ученика</t>
  </si>
  <si>
    <t>Око Человека Изначальности</t>
  </si>
  <si>
    <t>Чакра Ока Человека Проявления</t>
  </si>
  <si>
    <t>Око Человека Метагалактики</t>
  </si>
  <si>
    <t>Око Человека Планеты</t>
  </si>
  <si>
    <t>Статус Вечности Функция Око</t>
  </si>
  <si>
    <t xml:space="preserve">Посвящение Истины Око </t>
  </si>
  <si>
    <t>Образ-тип Окский</t>
  </si>
  <si>
    <t>Позиция Наблюдателя Хум Око</t>
  </si>
  <si>
    <t>Голограмма Абсолюта Части Око</t>
  </si>
  <si>
    <t>Субстанция Око</t>
  </si>
  <si>
    <t>Мощь Окосферы</t>
  </si>
  <si>
    <t>Мираклевые Разряды Око</t>
  </si>
  <si>
    <t>Образ-сила Око</t>
  </si>
  <si>
    <t>Совершенная Мысль Око</t>
  </si>
  <si>
    <t>Центр Огня Око (посвящений)</t>
  </si>
  <si>
    <t xml:space="preserve">Серебряная Нить Проявленной Любви </t>
  </si>
  <si>
    <t xml:space="preserve">Пламя Проявленной Любви </t>
  </si>
  <si>
    <t>Статус Око</t>
  </si>
  <si>
    <t>Посвящение Око</t>
  </si>
  <si>
    <t>Пассионарность Око</t>
  </si>
  <si>
    <t>Наблюдатель Око</t>
  </si>
  <si>
    <t>Голограмма Оксности</t>
  </si>
  <si>
    <t>Восприятие Любви</t>
  </si>
  <si>
    <t>Хум Отца</t>
  </si>
  <si>
    <t>Хум Матери</t>
  </si>
  <si>
    <t>Хум Сына</t>
  </si>
  <si>
    <t>Хум Дочери</t>
  </si>
  <si>
    <t>Хум Аватара</t>
  </si>
  <si>
    <t>Хум Майтрейи</t>
  </si>
  <si>
    <t>Хум Христа</t>
  </si>
  <si>
    <t>Хум Будды</t>
  </si>
  <si>
    <t>Хум Неизреченного</t>
  </si>
  <si>
    <t>Хум Предвечного</t>
  </si>
  <si>
    <t>Хум Всемогущего</t>
  </si>
  <si>
    <t>Хум Всевышнего</t>
  </si>
  <si>
    <t>Хум Творца</t>
  </si>
  <si>
    <t>Хум Теурга</t>
  </si>
  <si>
    <t>Хум Ману</t>
  </si>
  <si>
    <t>Хум Предначального</t>
  </si>
  <si>
    <t>Хум Владыки</t>
  </si>
  <si>
    <t>Хум Учителя</t>
  </si>
  <si>
    <t>Хум Логоса</t>
  </si>
  <si>
    <t>Хум Аспекта</t>
  </si>
  <si>
    <t>Хум Ипостаси</t>
  </si>
  <si>
    <t>Хум Сотрудника</t>
  </si>
  <si>
    <t>Хум Ведущего</t>
  </si>
  <si>
    <t>Хум Праведника</t>
  </si>
  <si>
    <t>Хум Адепта</t>
  </si>
  <si>
    <t>Хум Архата</t>
  </si>
  <si>
    <t>Хум Посвящённого</t>
  </si>
  <si>
    <t>Хум Ученика</t>
  </si>
  <si>
    <t>Хум Человека Изначальности</t>
  </si>
  <si>
    <t>Чакра Хум Человека Проявления</t>
  </si>
  <si>
    <t>Хум Человека Метагалактики</t>
  </si>
  <si>
    <t>Хум Человека Планеты</t>
  </si>
  <si>
    <t>Статус Вечности Принцип Хум</t>
  </si>
  <si>
    <t>Посвящение Истины Хум</t>
  </si>
  <si>
    <t>Образ-тип Хумный</t>
  </si>
  <si>
    <t xml:space="preserve">Позиция Наблюдателя Хум Хум </t>
  </si>
  <si>
    <t xml:space="preserve">Голограмма Абсолюта Части Хум </t>
  </si>
  <si>
    <t xml:space="preserve">Субстанция Хум </t>
  </si>
  <si>
    <t>Мощь Хсферы</t>
  </si>
  <si>
    <t xml:space="preserve">Мираклевые Разряды Хум </t>
  </si>
  <si>
    <t xml:space="preserve">Образ-сила Хум </t>
  </si>
  <si>
    <t xml:space="preserve">Совершенная Мысль Хум </t>
  </si>
  <si>
    <t xml:space="preserve">Центр Огня Хум </t>
  </si>
  <si>
    <t xml:space="preserve">Серебряная Нить Проявленной Живы </t>
  </si>
  <si>
    <t xml:space="preserve">Пламя Проявленной Живы </t>
  </si>
  <si>
    <t xml:space="preserve">Статус Хум </t>
  </si>
  <si>
    <t xml:space="preserve">Посвящение Хум </t>
  </si>
  <si>
    <t xml:space="preserve">Пассионарность Хум </t>
  </si>
  <si>
    <t xml:space="preserve">Наблюдатель Хум </t>
  </si>
  <si>
    <t>Голограмма Хумности</t>
  </si>
  <si>
    <t>Восприятие Живы</t>
  </si>
  <si>
    <t>Абсолют Отца</t>
  </si>
  <si>
    <t>Абсолют Матери</t>
  </si>
  <si>
    <t>Абсолют Сына</t>
  </si>
  <si>
    <t>Абсолют Дочери</t>
  </si>
  <si>
    <t>Абсолют Аватара</t>
  </si>
  <si>
    <t>Абсолют Майтрейи</t>
  </si>
  <si>
    <t>Абсолют Христа</t>
  </si>
  <si>
    <t>Абсолют Будды</t>
  </si>
  <si>
    <t>Абсолют Неизреченного</t>
  </si>
  <si>
    <t>Абсолют Предвечного</t>
  </si>
  <si>
    <t>Абсолют Всемогущего</t>
  </si>
  <si>
    <t>Абсолют Всевышнего</t>
  </si>
  <si>
    <t>Абсолют Творца</t>
  </si>
  <si>
    <t>Абсолют Теурга</t>
  </si>
  <si>
    <t>Абсолют Ману</t>
  </si>
  <si>
    <t>Абсолют Предначального</t>
  </si>
  <si>
    <t>Абсолют Владыки</t>
  </si>
  <si>
    <t>Абсолют Учителя</t>
  </si>
  <si>
    <t>Абсолют Логоса</t>
  </si>
  <si>
    <t>Абсолют Аспекта</t>
  </si>
  <si>
    <t>Абсолют Ипостаси</t>
  </si>
  <si>
    <t>Абсолют Сотрудника</t>
  </si>
  <si>
    <t>Абсолют Ведущего</t>
  </si>
  <si>
    <t>Абсолют Праведника</t>
  </si>
  <si>
    <t>Абсолют Адепта</t>
  </si>
  <si>
    <t>Абсолют Архата</t>
  </si>
  <si>
    <t>Абсолют Посвящённого</t>
  </si>
  <si>
    <t>Абсолют Ученика</t>
  </si>
  <si>
    <t>Абсолют Человека Изначальности</t>
  </si>
  <si>
    <t>Чакра Абсолюта Человека Проявления</t>
  </si>
  <si>
    <t>Абсолют Человека Метагалактики</t>
  </si>
  <si>
    <t>Абсолют Человека Планеты</t>
  </si>
  <si>
    <t>Статус Вечности Процесс Абсолюта</t>
  </si>
  <si>
    <t xml:space="preserve">Посвящение Истины Абсолюта </t>
  </si>
  <si>
    <t>Образ-тип Абсолютный</t>
  </si>
  <si>
    <t>Позиция Наблюдателя Хум Абсолюта</t>
  </si>
  <si>
    <t>Голограмма Абсолюта Части Абсолюта</t>
  </si>
  <si>
    <t>Субстанция Абсолюта</t>
  </si>
  <si>
    <t>Мощь Абсферы</t>
  </si>
  <si>
    <t>Мираклевые Разряды Абсолюта</t>
  </si>
  <si>
    <t>Образ-сила Абсолюта</t>
  </si>
  <si>
    <t>Совершенная Мысль Абсолюта</t>
  </si>
  <si>
    <t>Центр Огня Абсолюта</t>
  </si>
  <si>
    <t xml:space="preserve">Серебряная Нить Проявленной Воссоединенности </t>
  </si>
  <si>
    <t xml:space="preserve">Пламя Проявленной Воссоединенности </t>
  </si>
  <si>
    <t>Статус Абсолюта</t>
  </si>
  <si>
    <t>Посвящение Абсолюта</t>
  </si>
  <si>
    <t>Пассионарность Абсолюта</t>
  </si>
  <si>
    <t>Наблюдатель Абсолюта</t>
  </si>
  <si>
    <t>Голограмма Абсолютности</t>
  </si>
  <si>
    <t>Восприятие Воссоединенности</t>
  </si>
  <si>
    <t>Омега Отца</t>
  </si>
  <si>
    <t>Омега Матери</t>
  </si>
  <si>
    <t>Омега Сына</t>
  </si>
  <si>
    <t>Омега Дочери</t>
  </si>
  <si>
    <t>Омега Аватара</t>
  </si>
  <si>
    <t>Омега Майтрейи</t>
  </si>
  <si>
    <t>Омега Христа</t>
  </si>
  <si>
    <t>Омега Будды</t>
  </si>
  <si>
    <t>Омега Неизреченного</t>
  </si>
  <si>
    <t>Омега Предвечного</t>
  </si>
  <si>
    <t>Омега Всемогущего</t>
  </si>
  <si>
    <t>Омега Всевышнего</t>
  </si>
  <si>
    <t>Омега Творца</t>
  </si>
  <si>
    <t>Омега Теурга</t>
  </si>
  <si>
    <t>Омега Ману</t>
  </si>
  <si>
    <t>Омега Предначального</t>
  </si>
  <si>
    <t>Омега Владыки</t>
  </si>
  <si>
    <t>Омега Учителя</t>
  </si>
  <si>
    <t>Омега Логоса</t>
  </si>
  <si>
    <t>Омега Аспекта</t>
  </si>
  <si>
    <t>Омега Ипостаси</t>
  </si>
  <si>
    <t>Омега Сотрудника</t>
  </si>
  <si>
    <t>Омега Ведущего</t>
  </si>
  <si>
    <t>Омега Праведника</t>
  </si>
  <si>
    <t>Омега Адепта</t>
  </si>
  <si>
    <t>Омега Архата</t>
  </si>
  <si>
    <t>Омега Посвящённого</t>
  </si>
  <si>
    <t>Омега Ученика</t>
  </si>
  <si>
    <t>Омега Человека Изначальности</t>
  </si>
  <si>
    <t>Чакра Омеги Человека Проявления</t>
  </si>
  <si>
    <t>Омега Человека Метагалактики</t>
  </si>
  <si>
    <t>Омега Человека Планеты</t>
  </si>
  <si>
    <t>Статус Вечности Активность Омеги</t>
  </si>
  <si>
    <t xml:space="preserve">Посвящение Истины Омеги </t>
  </si>
  <si>
    <t>Образ-тип Омежный</t>
  </si>
  <si>
    <t>Позиция Наблюдателя Хум Омеги</t>
  </si>
  <si>
    <t>Голограмма Абсолюта Части Омеги</t>
  </si>
  <si>
    <t>Субстанция Омеги</t>
  </si>
  <si>
    <t>Мощь Омсферы</t>
  </si>
  <si>
    <t>Мираклевые Разряды Омеги</t>
  </si>
  <si>
    <t>Образ-сила Омеги</t>
  </si>
  <si>
    <t>Совершенная Мысль Омеги</t>
  </si>
  <si>
    <t>Центр Огня Омеги</t>
  </si>
  <si>
    <t xml:space="preserve">Серебряная Нить Проявленного Усилия </t>
  </si>
  <si>
    <t xml:space="preserve">Пламя Проявленного Усилия </t>
  </si>
  <si>
    <t>Статус Омеги</t>
  </si>
  <si>
    <t>Посвящение Омеги</t>
  </si>
  <si>
    <t>Пассионарность Омеги</t>
  </si>
  <si>
    <t>Наблюдатель Омеги</t>
  </si>
  <si>
    <t>Голограмма Омежности</t>
  </si>
  <si>
    <t>Восприятие Усилия</t>
  </si>
  <si>
    <t>Монада Отца</t>
  </si>
  <si>
    <t>Монада Матери</t>
  </si>
  <si>
    <t>Монада Сына</t>
  </si>
  <si>
    <t>Монада Дочери</t>
  </si>
  <si>
    <t>Монада Аватара</t>
  </si>
  <si>
    <t>Монада Майтрейи</t>
  </si>
  <si>
    <t>Монада Христа</t>
  </si>
  <si>
    <t>Монада Будды</t>
  </si>
  <si>
    <t>Монада Неизреченного</t>
  </si>
  <si>
    <t>Монада Предвечного</t>
  </si>
  <si>
    <t>Монада Всемогущего</t>
  </si>
  <si>
    <t>Монада Всевышнего</t>
  </si>
  <si>
    <t>Монада Творца</t>
  </si>
  <si>
    <t>Монада Теурга</t>
  </si>
  <si>
    <t>Монада Ману</t>
  </si>
  <si>
    <t>Монада Предначального</t>
  </si>
  <si>
    <t>Монада Владыки</t>
  </si>
  <si>
    <t>Монада Учителя</t>
  </si>
  <si>
    <t>Монада Логоса</t>
  </si>
  <si>
    <t>Монада Аспекта</t>
  </si>
  <si>
    <t>Монада Ипостаси</t>
  </si>
  <si>
    <t>Монада Сотрудника</t>
  </si>
  <si>
    <t>Монада Ведущего</t>
  </si>
  <si>
    <t>Монада Праведника</t>
  </si>
  <si>
    <t>Монада Адепта</t>
  </si>
  <si>
    <t>Монада Архата</t>
  </si>
  <si>
    <t>Монада Посвящённого</t>
  </si>
  <si>
    <t>Монада Ученика</t>
  </si>
  <si>
    <t>Монада Человека Изначальности</t>
  </si>
  <si>
    <t>Чакра Монады Человека Проявления</t>
  </si>
  <si>
    <t>Монада Человека Метагалактики</t>
  </si>
  <si>
    <t>Монада Человека Планеты</t>
  </si>
  <si>
    <t>Статус Вечности Заряженность Монады</t>
  </si>
  <si>
    <t xml:space="preserve">Посвящение Истины Монады </t>
  </si>
  <si>
    <t>Образ-тип Монадический</t>
  </si>
  <si>
    <t>Позиция Наблюдателя Хум Монады</t>
  </si>
  <si>
    <t>Голограмма Абсолюта Части Монады</t>
  </si>
  <si>
    <t>Субстанция Монады</t>
  </si>
  <si>
    <t>Мощь Мосферы</t>
  </si>
  <si>
    <t>Мираклевые Разряды Монады</t>
  </si>
  <si>
    <t>Образ-сила Монады</t>
  </si>
  <si>
    <t>Совершенная Мысль Монады</t>
  </si>
  <si>
    <t>Центр Огня Монады</t>
  </si>
  <si>
    <t xml:space="preserve">Серебряная Нить Проявленного Начала </t>
  </si>
  <si>
    <t xml:space="preserve">Пламя Проявленного Начала </t>
  </si>
  <si>
    <t>Статус Монады</t>
  </si>
  <si>
    <t>Посвящение Монады</t>
  </si>
  <si>
    <t>Пассионарность Монады</t>
  </si>
  <si>
    <t>Наблюдатель Монады</t>
  </si>
  <si>
    <t>Голограмма Монадичности</t>
  </si>
  <si>
    <t>Восприятие Начала</t>
  </si>
  <si>
    <t>Образ-тип Синтезный</t>
  </si>
  <si>
    <t>Мощь Просферы</t>
  </si>
  <si>
    <t xml:space="preserve">Серебряная Нить Проявленной Неизреченности </t>
  </si>
  <si>
    <t xml:space="preserve">Пламя Проявленной Неизреченности </t>
  </si>
  <si>
    <t>Голограмма Проматичесности</t>
  </si>
  <si>
    <t>Восприятие Неизреченности</t>
  </si>
  <si>
    <t>Физическое Тело Отца</t>
  </si>
  <si>
    <t>Физическое Тело Матери</t>
  </si>
  <si>
    <t>Физическое Тело Сына</t>
  </si>
  <si>
    <t>Физическое Тело Дочери</t>
  </si>
  <si>
    <t>Физическое Тело Аватара</t>
  </si>
  <si>
    <t>Физическое Тело Майтрейи</t>
  </si>
  <si>
    <t>Физическое Тело Христа</t>
  </si>
  <si>
    <t>Физическое Тело Будды</t>
  </si>
  <si>
    <t>Физическое Тело Неизреченного</t>
  </si>
  <si>
    <t>Физическое Тело Предвечного</t>
  </si>
  <si>
    <t>Физическое Тело Всемогущего</t>
  </si>
  <si>
    <t>Физическое Тело Всевышнего</t>
  </si>
  <si>
    <t>Физическое Тело Творца</t>
  </si>
  <si>
    <t>Физическое Тело Теурга</t>
  </si>
  <si>
    <t>Физическое Тело Ману</t>
  </si>
  <si>
    <t>Физическое Тело Предначального</t>
  </si>
  <si>
    <t>Физическое Тело Владыки</t>
  </si>
  <si>
    <t>Физическое Тело Учителя</t>
  </si>
  <si>
    <t>Физическое Тело Логоса</t>
  </si>
  <si>
    <t>Физическое Тело Аспекта</t>
  </si>
  <si>
    <t>Физическое Тело Ипостаси</t>
  </si>
  <si>
    <t>Физическое Тело Сотрудника</t>
  </si>
  <si>
    <t>Физическое Тело Ведущего</t>
  </si>
  <si>
    <t>Физическое Тело Праведника</t>
  </si>
  <si>
    <t>Физическое Тело Адепта</t>
  </si>
  <si>
    <t>Физическое Тело Архата</t>
  </si>
  <si>
    <t>Физическое Тело Посвящённого</t>
  </si>
  <si>
    <t>Физическое Тело Ученика</t>
  </si>
  <si>
    <t>Физическое Тело Человека Изначальности</t>
  </si>
  <si>
    <t>Чакра Физического Тела Человека Проявления</t>
  </si>
  <si>
    <t>Физическое Тело Человека Метагалактики</t>
  </si>
  <si>
    <t>Физическое Тело Человека Планеты</t>
  </si>
  <si>
    <t>Статус Вечности Идея Тела</t>
  </si>
  <si>
    <t>Посвящение Истины Тела</t>
  </si>
  <si>
    <t>Образ-тип Телесный</t>
  </si>
  <si>
    <t>Позиция Наблюдателя Хум Тела</t>
  </si>
  <si>
    <t>Голограмма Абсолюта Части Тела</t>
  </si>
  <si>
    <t>Субстанция Тела</t>
  </si>
  <si>
    <t>Мощь Сомасферы</t>
  </si>
  <si>
    <t>Мираклевые Разряды Тела</t>
  </si>
  <si>
    <t>Образ-сила Тела</t>
  </si>
  <si>
    <t>Совершенная Мысль Тела</t>
  </si>
  <si>
    <t>Центр Огня Тела</t>
  </si>
  <si>
    <t xml:space="preserve">Серебряная Нить Проявленной Предвечности </t>
  </si>
  <si>
    <t xml:space="preserve">Пламя Проявленной Предвечности </t>
  </si>
  <si>
    <t>Статус Тела</t>
  </si>
  <si>
    <t>Посвящение Тела</t>
  </si>
  <si>
    <t>Пассионарность Тела</t>
  </si>
  <si>
    <t>Наблюдатель Тела</t>
  </si>
  <si>
    <t>Голограмма Телесности</t>
  </si>
  <si>
    <t>Восприятие Предвечности</t>
  </si>
  <si>
    <t>Разум Отца</t>
  </si>
  <si>
    <t>Разум Матери</t>
  </si>
  <si>
    <t>Разум Сына</t>
  </si>
  <si>
    <t>Разум Дочери</t>
  </si>
  <si>
    <t>Разум Аватара</t>
  </si>
  <si>
    <t>Разум Майтрейи</t>
  </si>
  <si>
    <t>Разум Христа</t>
  </si>
  <si>
    <t>Разум Будды</t>
  </si>
  <si>
    <t>Разум Неизреченного</t>
  </si>
  <si>
    <t>Разум Предвечного</t>
  </si>
  <si>
    <t>Разум Всемогущего</t>
  </si>
  <si>
    <t>Разум Всевышнего</t>
  </si>
  <si>
    <t>Разум Творца</t>
  </si>
  <si>
    <t>Разум Теурга</t>
  </si>
  <si>
    <t>Разум Ману</t>
  </si>
  <si>
    <t>Разум Предначального</t>
  </si>
  <si>
    <t>Разум Владыки</t>
  </si>
  <si>
    <t>Разум Учителя</t>
  </si>
  <si>
    <t>Разум Логоса</t>
  </si>
  <si>
    <t>Разум Аспекта</t>
  </si>
  <si>
    <t>Разум Ипостаси</t>
  </si>
  <si>
    <t>Разум Сотрудника</t>
  </si>
  <si>
    <t>Разум Ведущего</t>
  </si>
  <si>
    <t>Разум Праведника</t>
  </si>
  <si>
    <t>Разум Адепта</t>
  </si>
  <si>
    <t>Разум Архата</t>
  </si>
  <si>
    <t>Разум Посвящённого</t>
  </si>
  <si>
    <t>Разум Ученика</t>
  </si>
  <si>
    <t>Разум Человека Изначальности</t>
  </si>
  <si>
    <t>Чакра Разума Человека Проявления</t>
  </si>
  <si>
    <t>Разум Человека Метагалактики</t>
  </si>
  <si>
    <t>Разум Человека Планеты</t>
  </si>
  <si>
    <t>Статус Вечности Суть Разума</t>
  </si>
  <si>
    <t>Посвящение Истины Разума</t>
  </si>
  <si>
    <t>Образ-тип Разумный</t>
  </si>
  <si>
    <t>Позиция Наблюдателя Хум Разума</t>
  </si>
  <si>
    <t>Голограмма Абсолюта Части Разума</t>
  </si>
  <si>
    <t>Субстанция Разума</t>
  </si>
  <si>
    <t>Мощь Ноосферы</t>
  </si>
  <si>
    <t>Мираклевые Разряды Разума</t>
  </si>
  <si>
    <t>Образ-сила Разума</t>
  </si>
  <si>
    <t>Совершенная Мысль Разума</t>
  </si>
  <si>
    <t>Центр Огня Разума</t>
  </si>
  <si>
    <t xml:space="preserve">Серебряная Нить Проявленного Могущества </t>
  </si>
  <si>
    <t xml:space="preserve">Пламя Проявленного Могущества </t>
  </si>
  <si>
    <t>Статус Разума</t>
  </si>
  <si>
    <t>Посвящение Разума</t>
  </si>
  <si>
    <t>Пассионарность Разума</t>
  </si>
  <si>
    <t>Наблюдатель Разума</t>
  </si>
  <si>
    <t>Голограмма Разумности</t>
  </si>
  <si>
    <t>Восприятие Могущества</t>
  </si>
  <si>
    <t>Сердце Отца</t>
  </si>
  <si>
    <t>Сердце Матери</t>
  </si>
  <si>
    <t>Сердце Сына</t>
  </si>
  <si>
    <t>Сердце Дочери</t>
  </si>
  <si>
    <t>Сердце Аватара</t>
  </si>
  <si>
    <t>Сердце Майтрейи</t>
  </si>
  <si>
    <t>Сердце Христа</t>
  </si>
  <si>
    <t>Сердце Будды</t>
  </si>
  <si>
    <t>Сердце Неизреченного</t>
  </si>
  <si>
    <t>Сердце Предвечного</t>
  </si>
  <si>
    <t>Сердце Всемогущего</t>
  </si>
  <si>
    <t>Сердце Всевышнего</t>
  </si>
  <si>
    <t>Сердце Творца</t>
  </si>
  <si>
    <t>Сердце Теурга</t>
  </si>
  <si>
    <t>Сердце Ману</t>
  </si>
  <si>
    <t>Сердце Предначального</t>
  </si>
  <si>
    <t>Сердце Владыки</t>
  </si>
  <si>
    <t>Сердце Учителя</t>
  </si>
  <si>
    <t>Сердце Логоса</t>
  </si>
  <si>
    <t>Сердце Аспекта</t>
  </si>
  <si>
    <t>Сердце Ипостаси</t>
  </si>
  <si>
    <t>Сердце Сотрудника</t>
  </si>
  <si>
    <t>Сердце Ведущего</t>
  </si>
  <si>
    <t>Сердце Праведника</t>
  </si>
  <si>
    <t>Сердце Адепта</t>
  </si>
  <si>
    <t>Сердце Архата</t>
  </si>
  <si>
    <t>Сердце Посвящённого</t>
  </si>
  <si>
    <t>Сердце Ученика</t>
  </si>
  <si>
    <t>Сердце Человека Изначальности</t>
  </si>
  <si>
    <t>Чакра Сердца Человека Проявления</t>
  </si>
  <si>
    <t>Сердце Человека Метагалактики</t>
  </si>
  <si>
    <t>Сердце Человека Планеты</t>
  </si>
  <si>
    <t>Статус Вечности Смысл Сердца</t>
  </si>
  <si>
    <t>Посвящение Истины Сердца</t>
  </si>
  <si>
    <t>Образ-тип Сердечный</t>
  </si>
  <si>
    <t>Позиция Наблюдателя Хум Сердца</t>
  </si>
  <si>
    <t>Голограмма Абсолюта Части Сердца</t>
  </si>
  <si>
    <t>Субстанция Сердца</t>
  </si>
  <si>
    <t>Мощь Сесферы</t>
  </si>
  <si>
    <t>Мираклевые Разряды Сердца</t>
  </si>
  <si>
    <t>Образ-сила Сердца</t>
  </si>
  <si>
    <t>Совершенная Мысль Сердца</t>
  </si>
  <si>
    <t>Центр Огня Сердца</t>
  </si>
  <si>
    <t xml:space="preserve">Серебряная Нить Проявленной Жизни </t>
  </si>
  <si>
    <t xml:space="preserve">Пламя Проявленной Жизни </t>
  </si>
  <si>
    <t>Статус Сердца</t>
  </si>
  <si>
    <t>Посвящение Сердца</t>
  </si>
  <si>
    <t>Пассионарность Сердца</t>
  </si>
  <si>
    <t>Наблюдатель Сердца</t>
  </si>
  <si>
    <t>Голограмма Сердечности</t>
  </si>
  <si>
    <t>Восприятие Жизни</t>
  </si>
  <si>
    <t>Ум Отца</t>
  </si>
  <si>
    <t>Ум Матери</t>
  </si>
  <si>
    <t>Ум Сына</t>
  </si>
  <si>
    <t>Ум Дочери</t>
  </si>
  <si>
    <t>Ум Аватара</t>
  </si>
  <si>
    <t>Ум Майтрейи</t>
  </si>
  <si>
    <t>Ум Христа</t>
  </si>
  <si>
    <t>Ум Будды</t>
  </si>
  <si>
    <t>Ум Неизреченного</t>
  </si>
  <si>
    <t>Ум Предвечного</t>
  </si>
  <si>
    <t>Ум Всемогущего</t>
  </si>
  <si>
    <t>Ум Всевышнего</t>
  </si>
  <si>
    <t>Ум Творца</t>
  </si>
  <si>
    <t>Ум Теурга</t>
  </si>
  <si>
    <t>Ум Ману</t>
  </si>
  <si>
    <t>Ум Предначального</t>
  </si>
  <si>
    <t>Ум Владыки</t>
  </si>
  <si>
    <t>Ум Учителя</t>
  </si>
  <si>
    <t>Ум Логоса</t>
  </si>
  <si>
    <t>Ум Аспекта</t>
  </si>
  <si>
    <t>Ум Ипостаси</t>
  </si>
  <si>
    <t>Ум Сотрудника</t>
  </si>
  <si>
    <t>Ум Ведущего</t>
  </si>
  <si>
    <t>Ум Праведника</t>
  </si>
  <si>
    <t>Ум Адепта</t>
  </si>
  <si>
    <t>Ум Архата</t>
  </si>
  <si>
    <t>Ум Посвящённого</t>
  </si>
  <si>
    <t>Ум Ученика</t>
  </si>
  <si>
    <t>Ум Человека Изначальности</t>
  </si>
  <si>
    <t>Чакра Ума Человека Проявления</t>
  </si>
  <si>
    <t>Ум Человека Метагалактики</t>
  </si>
  <si>
    <t>Ум Человека Планеты</t>
  </si>
  <si>
    <t>Статус Вечности Мысль Ума</t>
  </si>
  <si>
    <t>Посвящение Истины Ума</t>
  </si>
  <si>
    <t>Образ-тип Умный</t>
  </si>
  <si>
    <t>Позиция Наблюдателя Хум Ума</t>
  </si>
  <si>
    <t>Голограмма Абсолюта Части Ума</t>
  </si>
  <si>
    <t>Субстанция Ума</t>
  </si>
  <si>
    <t>Мощь Умсферы</t>
  </si>
  <si>
    <t>Мираклевые Разряды Ума</t>
  </si>
  <si>
    <t>Образ-сила Ума</t>
  </si>
  <si>
    <t>Совершенная Мысль Ума</t>
  </si>
  <si>
    <t>Центр Огня Ума</t>
  </si>
  <si>
    <t xml:space="preserve">Серебряная Нить Проявленного Творения </t>
  </si>
  <si>
    <t xml:space="preserve">Пламя Проявленного Творения </t>
  </si>
  <si>
    <t>Статус Ума</t>
  </si>
  <si>
    <t>Посвящение Ума</t>
  </si>
  <si>
    <t>Пассионарность Ума</t>
  </si>
  <si>
    <t>Наблюдатель Ума</t>
  </si>
  <si>
    <t>Голограмма Умности</t>
  </si>
  <si>
    <t>Восприятие Творения</t>
  </si>
  <si>
    <t>Провидение Отца</t>
  </si>
  <si>
    <t>Провидение Матери</t>
  </si>
  <si>
    <t>Провидение Сына</t>
  </si>
  <si>
    <t>Провидение Дочери</t>
  </si>
  <si>
    <t>Провидение Аватара</t>
  </si>
  <si>
    <t>Провидение Майтрейи</t>
  </si>
  <si>
    <t>Провидение Христа</t>
  </si>
  <si>
    <t>Провидение Будды</t>
  </si>
  <si>
    <t>Провидение Неизреченного</t>
  </si>
  <si>
    <t>Провидение Предвечного</t>
  </si>
  <si>
    <t>Провидение Всемогущего</t>
  </si>
  <si>
    <t>Провидение Всевышнего</t>
  </si>
  <si>
    <t>Провидение Творца</t>
  </si>
  <si>
    <t>Провидение Теурга</t>
  </si>
  <si>
    <t>Провидение Ману</t>
  </si>
  <si>
    <t>Провидение Предначального</t>
  </si>
  <si>
    <t>Провидение Владыки</t>
  </si>
  <si>
    <t>Провидение Учителя</t>
  </si>
  <si>
    <t>Провидение Логоса</t>
  </si>
  <si>
    <t>Провидение Аспекта</t>
  </si>
  <si>
    <t>Провидение Ипостаси</t>
  </si>
  <si>
    <t>Провидение Сотрудника</t>
  </si>
  <si>
    <t>Провидение Ведущего</t>
  </si>
  <si>
    <t>Провидение Праведника</t>
  </si>
  <si>
    <t>Провидение Адепта</t>
  </si>
  <si>
    <t>Провидение Архата</t>
  </si>
  <si>
    <t>Провидение Посвящённого</t>
  </si>
  <si>
    <t>Провидение Ученика</t>
  </si>
  <si>
    <t>Провидение Человека Изначальности</t>
  </si>
  <si>
    <t>Чакра Провидения Человека Проявления</t>
  </si>
  <si>
    <t>Провидение Человека Метагалактики</t>
  </si>
  <si>
    <t>Провидение Человека Планеты</t>
  </si>
  <si>
    <t>Статус Вечности Чувство Провидения</t>
  </si>
  <si>
    <t>Посвящение Истины Провидения</t>
  </si>
  <si>
    <t>Образ-тип Провидческий</t>
  </si>
  <si>
    <t>Позиция Наблюдателя Хум Провидения</t>
  </si>
  <si>
    <t>Голограмма Абсолюта Части Провидения</t>
  </si>
  <si>
    <t>Субстанция Провидения</t>
  </si>
  <si>
    <t>Мощь Провисферы</t>
  </si>
  <si>
    <t>Мираклевые Разряды Провидения</t>
  </si>
  <si>
    <t>Образ-сила Провидения</t>
  </si>
  <si>
    <t>Совершенная Мысль Провидения</t>
  </si>
  <si>
    <t>Центр Огня Провидения</t>
  </si>
  <si>
    <t xml:space="preserve">Серебряная Нить Проявленной Теургии </t>
  </si>
  <si>
    <t xml:space="preserve">Пламя Проявленной Теургии </t>
  </si>
  <si>
    <t>Статус Провидения</t>
  </si>
  <si>
    <t>Посвящение Провидения</t>
  </si>
  <si>
    <t>Пассионарность Провидения</t>
  </si>
  <si>
    <t>Наблюдатель Провидения</t>
  </si>
  <si>
    <t>Голограмма Провидности</t>
  </si>
  <si>
    <t>Восприятие Теургии</t>
  </si>
  <si>
    <t>Огненная Нить Отца</t>
  </si>
  <si>
    <t>Огненная Нить Матери</t>
  </si>
  <si>
    <t>Огненная Нить Сына</t>
  </si>
  <si>
    <t>Огненная Нить Дочери</t>
  </si>
  <si>
    <t>Огненная Нить Аватара</t>
  </si>
  <si>
    <t>Огненная Нить Майтрейи</t>
  </si>
  <si>
    <t>Огненная Нить Христа</t>
  </si>
  <si>
    <t>Огненная Нить Будды</t>
  </si>
  <si>
    <t>Огненная Нить Неизреченного</t>
  </si>
  <si>
    <t>Огненная Нить Предвечного</t>
  </si>
  <si>
    <t>Огненная Нить Всемогущего</t>
  </si>
  <si>
    <t>Огненная Нить Всевышнего</t>
  </si>
  <si>
    <t>Огненная Нить Творца</t>
  </si>
  <si>
    <t>Огненная Нить Теурга</t>
  </si>
  <si>
    <t>Огненная Нить Ману</t>
  </si>
  <si>
    <t>Огненная Нить Предначального</t>
  </si>
  <si>
    <t>Огненная Нить Владыки</t>
  </si>
  <si>
    <t>Огненная Нить Учителя</t>
  </si>
  <si>
    <t>Огненная Нить Логоса</t>
  </si>
  <si>
    <t>Огненная Нить Аспекта</t>
  </si>
  <si>
    <t>Огненная Нить Ипостаси</t>
  </si>
  <si>
    <t>Огненная Нить Сотрудника</t>
  </si>
  <si>
    <t>Огненная Нить Ведущего</t>
  </si>
  <si>
    <t>Огненная Нить Праведника</t>
  </si>
  <si>
    <t>Огненная Нить Адепта</t>
  </si>
  <si>
    <t>Огненная Нить Архата</t>
  </si>
  <si>
    <t>Огненная Нить Посвящённого</t>
  </si>
  <si>
    <t>Огненная Нить Ученика</t>
  </si>
  <si>
    <t>Огненная Нить Человека Изначальности</t>
  </si>
  <si>
    <t>Чакра Огненной Нить Человека Проявления</t>
  </si>
  <si>
    <t>Огненная Нить Человека Метагалактики</t>
  </si>
  <si>
    <t>Огненная Нить Человека Планеты</t>
  </si>
  <si>
    <t>Статус Вечности Ощущение Огненной Нити</t>
  </si>
  <si>
    <t>Посвящение Истины Огненной Нити</t>
  </si>
  <si>
    <t xml:space="preserve">Образ-тип Огненный </t>
  </si>
  <si>
    <t>Позиция Наблюдателя Хум Огненной Нити</t>
  </si>
  <si>
    <t>Голограмма Абсолюта Части Огненной Нити</t>
  </si>
  <si>
    <t>Субстанция Огненной Нити</t>
  </si>
  <si>
    <t>Мощь Огнесферы</t>
  </si>
  <si>
    <t xml:space="preserve">Гистология </t>
  </si>
  <si>
    <t>Мираклевые Разряды Огненной Нити</t>
  </si>
  <si>
    <t>Образ-сила Огненити</t>
  </si>
  <si>
    <t>Совершенная Мысль Огненити</t>
  </si>
  <si>
    <t>Центр Огня Огненной Нити</t>
  </si>
  <si>
    <t xml:space="preserve">Серебряная Нить Проявленной Тямы </t>
  </si>
  <si>
    <t xml:space="preserve">Пламя Проявленной Тямы </t>
  </si>
  <si>
    <t>Статус Огненной Нити</t>
  </si>
  <si>
    <t>Посвящение Огненной Нити</t>
  </si>
  <si>
    <t>Пассионарность Огненной Нити</t>
  </si>
  <si>
    <t>Наблюдатель Огненити</t>
  </si>
  <si>
    <t>Голограмма Огнитичности</t>
  </si>
  <si>
    <t>Восприятие Тямы</t>
  </si>
  <si>
    <t>Пламя Отца Отца</t>
  </si>
  <si>
    <t>Пламя Отца Матери</t>
  </si>
  <si>
    <t>Пламя Отца Сына</t>
  </si>
  <si>
    <t>Пламя Отца Дочери</t>
  </si>
  <si>
    <t>Пламя Отца Аватара</t>
  </si>
  <si>
    <t>Пламя Отца Майтрейи</t>
  </si>
  <si>
    <t>Пламя Отца Христа</t>
  </si>
  <si>
    <t>Пламя Отца Будды</t>
  </si>
  <si>
    <t>Пламя Отца Неизреченного</t>
  </si>
  <si>
    <t>Пламя Отца Предвечного</t>
  </si>
  <si>
    <t>Пламя Отца Всемогущего</t>
  </si>
  <si>
    <t>Пламя Отца Всевышнего</t>
  </si>
  <si>
    <t>Пламя Отца Творца</t>
  </si>
  <si>
    <t>Пламя Отца Теурга</t>
  </si>
  <si>
    <t>Пламя Отца Ману</t>
  </si>
  <si>
    <t>Пламя Отца Предначального</t>
  </si>
  <si>
    <t>Пламя Отца Владыки</t>
  </si>
  <si>
    <t>Пламя Отца Учителя</t>
  </si>
  <si>
    <t>Пламя Отца Логоса</t>
  </si>
  <si>
    <t>Пламя Отца Аспекта</t>
  </si>
  <si>
    <t>Пламя Отца Ипостаси</t>
  </si>
  <si>
    <t>Пламя Отца Сотрудника</t>
  </si>
  <si>
    <t>Пламя Отца Ведущего</t>
  </si>
  <si>
    <t>Пламя Отца Праведника</t>
  </si>
  <si>
    <t>Пламя Отца Адепта</t>
  </si>
  <si>
    <t>Пламя Отца Архата</t>
  </si>
  <si>
    <t>Пламя Отца Посвящённого</t>
  </si>
  <si>
    <t>Пламя Отца Ученика</t>
  </si>
  <si>
    <t>Пламя Отца Человека Изначальности</t>
  </si>
  <si>
    <t>Чакра Пламени Отца Человека Проявления</t>
  </si>
  <si>
    <t>Пламя Отца Человека Метагалактики</t>
  </si>
  <si>
    <t>Пламя Отца Человека Планеты</t>
  </si>
  <si>
    <t>Статус Вечности Движение Пламени Отца</t>
  </si>
  <si>
    <t>Посвящение Истины Пламени Отца</t>
  </si>
  <si>
    <t>Образ-тип Пламенный</t>
  </si>
  <si>
    <t>Позиция Наблюдателя Хум Пламени Отца</t>
  </si>
  <si>
    <t>Голограмма Абсолюта Части Пламени Отца</t>
  </si>
  <si>
    <t>Субстанция Пламени Отца</t>
  </si>
  <si>
    <t>Мощь Пласферы</t>
  </si>
  <si>
    <t>Мираклевые Разряды Пламени Отца</t>
  </si>
  <si>
    <t xml:space="preserve">Образ-сила Пламени </t>
  </si>
  <si>
    <t>Совершенная Мысль Пламени</t>
  </si>
  <si>
    <t>Центр Огня Пламени Отца</t>
  </si>
  <si>
    <t xml:space="preserve">Серебряная Нить Проявленного Образа </t>
  </si>
  <si>
    <t xml:space="preserve">Пламя Проявленного Образа </t>
  </si>
  <si>
    <t>Статус Пламени Отца</t>
  </si>
  <si>
    <t>Посвящение Пламени Отца</t>
  </si>
  <si>
    <t>Пассионарность Пламени Отца</t>
  </si>
  <si>
    <t>Наблюдатель Пламени</t>
  </si>
  <si>
    <t>Голограмма Пламенности</t>
  </si>
  <si>
    <t>Восприятие Образа</t>
  </si>
  <si>
    <t>Образ-тип Идивный</t>
  </si>
  <si>
    <t>Мощь Метасферы</t>
  </si>
  <si>
    <t>Центр Огня Идивности</t>
  </si>
  <si>
    <t xml:space="preserve">Серебряная Нить Метагалактического Синтеза </t>
  </si>
  <si>
    <t xml:space="preserve">Пламя Метагалактического Синтеза </t>
  </si>
  <si>
    <t>Голограмма Метаматичности</t>
  </si>
  <si>
    <t>Восприятие Огненное</t>
  </si>
  <si>
    <t>Трансвизор Отца</t>
  </si>
  <si>
    <t>Трансвизор Матери</t>
  </si>
  <si>
    <t>Трансвизор Сына</t>
  </si>
  <si>
    <t>Трансвизор Дочери</t>
  </si>
  <si>
    <t>Трансвизор Аватара</t>
  </si>
  <si>
    <t>Трансвизор Майтрейи</t>
  </si>
  <si>
    <t>Трансвизор Христа</t>
  </si>
  <si>
    <t>Трансвизор Будды</t>
  </si>
  <si>
    <t>Трансвизор Неизреченного</t>
  </si>
  <si>
    <t>Трансвизор Предвечного</t>
  </si>
  <si>
    <t>Трансвизор Всемогущего</t>
  </si>
  <si>
    <t>Трансвизор Всевышнего</t>
  </si>
  <si>
    <t>Трансвизор Творца</t>
  </si>
  <si>
    <t>Трансвизор Теурга</t>
  </si>
  <si>
    <t>Трансвизор Ману</t>
  </si>
  <si>
    <t>Трансвизор Предначального</t>
  </si>
  <si>
    <t>Трансвизор Владыки</t>
  </si>
  <si>
    <t>Трансвизор Учителя</t>
  </si>
  <si>
    <t>Трансвизор Логоса</t>
  </si>
  <si>
    <t>Трансвизор Аспекта</t>
  </si>
  <si>
    <t>Трансвизор Ипостаси</t>
  </si>
  <si>
    <t>Трансвизор Сотрудника</t>
  </si>
  <si>
    <t>Трансвизор Ведущего</t>
  </si>
  <si>
    <t>Трансвизор Праведника</t>
  </si>
  <si>
    <t>Трансвизор Адепта</t>
  </si>
  <si>
    <t>Трансвизор Архата</t>
  </si>
  <si>
    <t>Трансвизор Посвящённого</t>
  </si>
  <si>
    <t>Трансвизор Ученика</t>
  </si>
  <si>
    <t>Трансвизор Человека Изначальности</t>
  </si>
  <si>
    <t>Чакра Трансвизора Человека Проявления</t>
  </si>
  <si>
    <t>Трансвизор Человека Метагалактики</t>
  </si>
  <si>
    <t>Трансвизор Человека Планеты</t>
  </si>
  <si>
    <t>Статус Вечности Трансвизор Духа</t>
  </si>
  <si>
    <t xml:space="preserve">Посвящение Истины Трансвизора </t>
  </si>
  <si>
    <t>Образ-тип Трансвизорный</t>
  </si>
  <si>
    <t>Позиция Наблюдателя Хум Трансвизора</t>
  </si>
  <si>
    <t>Голограмма Абсолюта Части Трансвизора</t>
  </si>
  <si>
    <t>Субстанция Трансвизора</t>
  </si>
  <si>
    <t>Мощь Трансферы</t>
  </si>
  <si>
    <t>Мираклевые Разряды Трансвизора</t>
  </si>
  <si>
    <t>Образ-сила Трансвизора</t>
  </si>
  <si>
    <t>Совершенная Мысль Трансвизора</t>
  </si>
  <si>
    <t>Центр Огня Трансвизора</t>
  </si>
  <si>
    <t xml:space="preserve">Серебряная Нить Метагалактической Воли </t>
  </si>
  <si>
    <t xml:space="preserve">Пламя Метагалактической Воли </t>
  </si>
  <si>
    <t>Статус Трансвизора</t>
  </si>
  <si>
    <t>Посвящение Трансвизора</t>
  </si>
  <si>
    <t>Пассионарность Трансвизора</t>
  </si>
  <si>
    <t>Наблюдатель Трансвизора</t>
  </si>
  <si>
    <t>Голограмма Трансвизорности</t>
  </si>
  <si>
    <t>Восприятие Духа</t>
  </si>
  <si>
    <t>Интеллект Отца</t>
  </si>
  <si>
    <t>Интеллект Матери</t>
  </si>
  <si>
    <t>Интеллект Сына</t>
  </si>
  <si>
    <t>Интеллект Дочери</t>
  </si>
  <si>
    <t>Интеллект Аватара</t>
  </si>
  <si>
    <t>Интеллект Майтрейи</t>
  </si>
  <si>
    <t>Интеллект Христа</t>
  </si>
  <si>
    <t>Интеллект Будды</t>
  </si>
  <si>
    <t>Интеллект Неизреченного</t>
  </si>
  <si>
    <t>Интеллект Предвечного</t>
  </si>
  <si>
    <t>Интеллект Всемогущего</t>
  </si>
  <si>
    <t>Интеллект Всевышнего</t>
  </si>
  <si>
    <t>Интеллект Творца</t>
  </si>
  <si>
    <t>Интеллект Теурга</t>
  </si>
  <si>
    <t>Интеллект Ману</t>
  </si>
  <si>
    <t>Интеллект Предначального</t>
  </si>
  <si>
    <t>Интеллект Владыки</t>
  </si>
  <si>
    <t>Интеллект Учителя</t>
  </si>
  <si>
    <t>Интеллект Логоса</t>
  </si>
  <si>
    <t>Интеллект Аспекта</t>
  </si>
  <si>
    <t>Интеллект Ипостаси</t>
  </si>
  <si>
    <t>Интеллект Сотрудника</t>
  </si>
  <si>
    <t>Интеллект Ведущего</t>
  </si>
  <si>
    <t>Интеллект Праведника</t>
  </si>
  <si>
    <t>Интеллект Адепта</t>
  </si>
  <si>
    <t>Интеллект Архата</t>
  </si>
  <si>
    <t>Интеллект Посвящённого</t>
  </si>
  <si>
    <t>Интеллект Ученика</t>
  </si>
  <si>
    <t>Интеллект Человека Изначальности</t>
  </si>
  <si>
    <t>Чакра Интеллекта Человека Проявления</t>
  </si>
  <si>
    <t>Интеллект Человека Метагалактики</t>
  </si>
  <si>
    <t>Интеллект Человека Планеты</t>
  </si>
  <si>
    <t>Статус Вечности Свет Интеллекта</t>
  </si>
  <si>
    <t>Посвящение Истины Интеллекта</t>
  </si>
  <si>
    <t>Образ-тип Интеллектуальный</t>
  </si>
  <si>
    <t>Позиция Наблюдателя Хум Интеллекта</t>
  </si>
  <si>
    <t>Голограмма Абсолюта Части Интеллекта</t>
  </si>
  <si>
    <t>Субстанция Интеллекта</t>
  </si>
  <si>
    <t>Мощь Интесферы</t>
  </si>
  <si>
    <t>Мираклевые Разряды Интеллекта</t>
  </si>
  <si>
    <t>Образ-сила Интеллекта</t>
  </si>
  <si>
    <t>Совершенная Мысль Интеллекта</t>
  </si>
  <si>
    <t>Центр Огня Интеллекта</t>
  </si>
  <si>
    <t xml:space="preserve">Серебряная Нить Метагалактической Мудрости </t>
  </si>
  <si>
    <t xml:space="preserve">Пламя Метагалактической Мудрости </t>
  </si>
  <si>
    <t>Статус Интеллекта</t>
  </si>
  <si>
    <t>Посвящение Интеллекта</t>
  </si>
  <si>
    <t>Пассионарность Интеллекта</t>
  </si>
  <si>
    <t>Наблюдатель Интеллекта</t>
  </si>
  <si>
    <t>Голограмма Интеллектности</t>
  </si>
  <si>
    <t>Восприятие Света</t>
  </si>
  <si>
    <t>Престол Отца</t>
  </si>
  <si>
    <t>Престол Матери</t>
  </si>
  <si>
    <t>Престол Сына</t>
  </si>
  <si>
    <t>Престол Дочери</t>
  </si>
  <si>
    <t>Престол Аватара</t>
  </si>
  <si>
    <t>Престол Майтрейи</t>
  </si>
  <si>
    <t>Престол Христа</t>
  </si>
  <si>
    <t>Престол Будды</t>
  </si>
  <si>
    <t>Престол Неизреченного</t>
  </si>
  <si>
    <t>Престол Предвечного</t>
  </si>
  <si>
    <t>Престол Всемогущего</t>
  </si>
  <si>
    <t>Престол Всевышнего</t>
  </si>
  <si>
    <t>Престол Творца</t>
  </si>
  <si>
    <t>Престол Теурга</t>
  </si>
  <si>
    <t>Престол Ману</t>
  </si>
  <si>
    <t>Престол Предначального</t>
  </si>
  <si>
    <t>Престол Владыки</t>
  </si>
  <si>
    <t>Престол Учителя</t>
  </si>
  <si>
    <t>Престол Логоса</t>
  </si>
  <si>
    <t>Престол Аспекта</t>
  </si>
  <si>
    <t>Престол Ипостаси</t>
  </si>
  <si>
    <t>Престол Сотрудника</t>
  </si>
  <si>
    <t>Престол Ведущего</t>
  </si>
  <si>
    <t>Престол Праведника</t>
  </si>
  <si>
    <t>Престол Адепта</t>
  </si>
  <si>
    <t>Престол Архата</t>
  </si>
  <si>
    <t>Престол Посвящённого</t>
  </si>
  <si>
    <t>Престол Ученика</t>
  </si>
  <si>
    <t>Престол Человека Изначальности</t>
  </si>
  <si>
    <t>Чакра Престола Человека Проявления</t>
  </si>
  <si>
    <t>Престол Человека Метагалактики</t>
  </si>
  <si>
    <t>Престол Человека Планеты</t>
  </si>
  <si>
    <t>Статус Вечности Энергия Престола</t>
  </si>
  <si>
    <t xml:space="preserve">Посвящение Истины Престола </t>
  </si>
  <si>
    <t>Образ-тип Престольный</t>
  </si>
  <si>
    <t>Позиция Наблюдателя Хум Престола</t>
  </si>
  <si>
    <t>Голограмма Абсолюта Части Престола</t>
  </si>
  <si>
    <t>Субстанция Престола</t>
  </si>
  <si>
    <t>Мощь Престосферы</t>
  </si>
  <si>
    <t>Мираклевые Разряды Престола</t>
  </si>
  <si>
    <t>Образ-сила Престола</t>
  </si>
  <si>
    <t>Совершенная Мысль Престола</t>
  </si>
  <si>
    <t>Центр Огня Престола</t>
  </si>
  <si>
    <t xml:space="preserve">Серебряная Нить Метагалактической Любви </t>
  </si>
  <si>
    <t xml:space="preserve">Пламя Метагалактической Любви </t>
  </si>
  <si>
    <t>Статус Престола</t>
  </si>
  <si>
    <t>Посвящение Престола</t>
  </si>
  <si>
    <t>Пассионарность Престола</t>
  </si>
  <si>
    <t>Наблюдатель Престола</t>
  </si>
  <si>
    <t>Голограмма Престольности</t>
  </si>
  <si>
    <t>Восприятие Энергии</t>
  </si>
  <si>
    <t>Вера Отца</t>
  </si>
  <si>
    <t>Вера Матери</t>
  </si>
  <si>
    <t>Вера Сына</t>
  </si>
  <si>
    <t>Вера Дочери</t>
  </si>
  <si>
    <t>Вера Аватара</t>
  </si>
  <si>
    <t>Вера Майтрейи</t>
  </si>
  <si>
    <t>Вера Христа</t>
  </si>
  <si>
    <t>Вера Будды</t>
  </si>
  <si>
    <t>Вера Неизреченного</t>
  </si>
  <si>
    <t>Вера Предвечного</t>
  </si>
  <si>
    <t>Вера Всемогущего</t>
  </si>
  <si>
    <t>Вера Всевышнего</t>
  </si>
  <si>
    <t>Вера Творца</t>
  </si>
  <si>
    <t>Вера Теурга</t>
  </si>
  <si>
    <t>Вера Ману</t>
  </si>
  <si>
    <t>Вера Предначального</t>
  </si>
  <si>
    <t>Вера Владыки</t>
  </si>
  <si>
    <t>Вера Учителя</t>
  </si>
  <si>
    <t>Вера Логоса</t>
  </si>
  <si>
    <t>Вера Аспекта</t>
  </si>
  <si>
    <t>Вера Ипостаси</t>
  </si>
  <si>
    <t>Вера Сотрудника</t>
  </si>
  <si>
    <t>Вера Ведущего</t>
  </si>
  <si>
    <t>Вера Праведника</t>
  </si>
  <si>
    <t>Вера Адепта</t>
  </si>
  <si>
    <t>Вера Архата</t>
  </si>
  <si>
    <t>Вера Посвящённого</t>
  </si>
  <si>
    <t>Вера Ученика</t>
  </si>
  <si>
    <t>Вера Человека Изначальности</t>
  </si>
  <si>
    <t>Чакра Веры Человека Проявления</t>
  </si>
  <si>
    <t>Вера Человека Метагалактики</t>
  </si>
  <si>
    <t>Вера Человека Планеты</t>
  </si>
  <si>
    <t>Статус Вечности Субъядерность Веры</t>
  </si>
  <si>
    <t xml:space="preserve">Посвящение Истины Веры </t>
  </si>
  <si>
    <t>Образ-тип Цельный</t>
  </si>
  <si>
    <t>Позиция Наблюдателя Хум Веры</t>
  </si>
  <si>
    <t>Голограмма Абсолюта Части Веры</t>
  </si>
  <si>
    <t>Субстанция Веры</t>
  </si>
  <si>
    <t>Мощь Холосферы</t>
  </si>
  <si>
    <t>Мираклевые Разряды Веры</t>
  </si>
  <si>
    <t>Образ-сила Веры</t>
  </si>
  <si>
    <t>Совершенная Мысль Веры</t>
  </si>
  <si>
    <t>Центр Огня Веры</t>
  </si>
  <si>
    <t xml:space="preserve">Серебряная Нить Метагалактической Живы </t>
  </si>
  <si>
    <t xml:space="preserve">Пламя Метагалактической Живы </t>
  </si>
  <si>
    <t>Статус Веры</t>
  </si>
  <si>
    <t>Посвящение Веры</t>
  </si>
  <si>
    <t>Пассионарность Веры</t>
  </si>
  <si>
    <t>Наблюдатель Веры</t>
  </si>
  <si>
    <t>Голограмма Веричности</t>
  </si>
  <si>
    <t>Восприятие Субъядерности</t>
  </si>
  <si>
    <t>Головерсум Отца</t>
  </si>
  <si>
    <t>Головерсум Матери</t>
  </si>
  <si>
    <t>Головерсум Сына</t>
  </si>
  <si>
    <t>Головерсум Дочери</t>
  </si>
  <si>
    <t>Головерсум Аватара</t>
  </si>
  <si>
    <t>Головерсум Майтрейи</t>
  </si>
  <si>
    <t>Головерсум Христа</t>
  </si>
  <si>
    <t>Головерсум Будды</t>
  </si>
  <si>
    <t>Головерсум Неизреченного</t>
  </si>
  <si>
    <t>Головерсум Предвечного</t>
  </si>
  <si>
    <t>Головерсум Всемогущего</t>
  </si>
  <si>
    <t>Головерсум Всевышнего</t>
  </si>
  <si>
    <t>Головерсум Творца</t>
  </si>
  <si>
    <t>Головерсум Теурга</t>
  </si>
  <si>
    <t>Головерсум Ману</t>
  </si>
  <si>
    <t>Головерсум Предначального</t>
  </si>
  <si>
    <t>Головерсум Владыки</t>
  </si>
  <si>
    <t>Головерсум Учителя</t>
  </si>
  <si>
    <t>Головерсум Логоса</t>
  </si>
  <si>
    <t>Головерсум Аспекта</t>
  </si>
  <si>
    <t>Головерсум Ипостаси</t>
  </si>
  <si>
    <t>Головерсум Сотрудника</t>
  </si>
  <si>
    <t>Головерсум Ведущего</t>
  </si>
  <si>
    <t>Головерсум Праведника</t>
  </si>
  <si>
    <t>Головерсум Адепта</t>
  </si>
  <si>
    <t>Головерсум Архата</t>
  </si>
  <si>
    <t>Головерсум Посвящённого</t>
  </si>
  <si>
    <t>Головерсум Ученика</t>
  </si>
  <si>
    <t>Головерсум Человека Изначальности</t>
  </si>
  <si>
    <t>Чакра Головерсума Человека Проявления</t>
  </si>
  <si>
    <t>Головерсум Человека Метагалактики</t>
  </si>
  <si>
    <t>Головерсум Человека Планеты</t>
  </si>
  <si>
    <t>Статус Вечности Форма Головерсума</t>
  </si>
  <si>
    <t>Посвящение Истины Головерсума</t>
  </si>
  <si>
    <t>Образ-тип Головерсумный</t>
  </si>
  <si>
    <t>Позиция Наблюдателя Хум Головерсума</t>
  </si>
  <si>
    <t>Голограмма Абсолюта Части Головерсума</t>
  </si>
  <si>
    <t>Субстанция Головерсума</t>
  </si>
  <si>
    <t>Мощь Голосферы</t>
  </si>
  <si>
    <t>Мираклевые Разряды Головерсума</t>
  </si>
  <si>
    <t>Образ-сила Головерсума</t>
  </si>
  <si>
    <t>Совершенная Мысль Головерсума</t>
  </si>
  <si>
    <t>Центр Огня Головерсума</t>
  </si>
  <si>
    <t xml:space="preserve">Серебряная Нить Мг Воссоединенности </t>
  </si>
  <si>
    <t xml:space="preserve">Пламя Мг Воссоединенности </t>
  </si>
  <si>
    <t>Статус Головерсума</t>
  </si>
  <si>
    <t>Посвящение Головерсума</t>
  </si>
  <si>
    <t>Пассионарность Головерсума</t>
  </si>
  <si>
    <t>Наблюдатель Головерсума</t>
  </si>
  <si>
    <t>Голограмма Головерсумности</t>
  </si>
  <si>
    <t>Восприятие Формы</t>
  </si>
  <si>
    <t>Восприятие Сына</t>
  </si>
  <si>
    <t>Восприятие Дочери</t>
  </si>
  <si>
    <t>Восприятие Майтрейи</t>
  </si>
  <si>
    <t>Восприятие Христа</t>
  </si>
  <si>
    <t>Восприятие Будды</t>
  </si>
  <si>
    <t>Восприятие Предвечного</t>
  </si>
  <si>
    <t>Восприятие Всемогущего</t>
  </si>
  <si>
    <t>Восприятие Всевышнего</t>
  </si>
  <si>
    <t>Восприятие Творца</t>
  </si>
  <si>
    <t>Восприятие Ману</t>
  </si>
  <si>
    <t>Восприятие Предначального</t>
  </si>
  <si>
    <t>Восприятие Логоса</t>
  </si>
  <si>
    <t>Восприятие Аспекта</t>
  </si>
  <si>
    <t>Восприятие Ипостаси</t>
  </si>
  <si>
    <t>Восприятие Сотрудника</t>
  </si>
  <si>
    <t>Восприятие Ведущего</t>
  </si>
  <si>
    <t>Восприятие Праведника</t>
  </si>
  <si>
    <t>Восприятие Архата</t>
  </si>
  <si>
    <t>Восприятие Посвящённого</t>
  </si>
  <si>
    <t>Восприятие Ученика</t>
  </si>
  <si>
    <t>Чакра Восприятия Человека Проявления</t>
  </si>
  <si>
    <t>Восприятие Человека Метагалактики</t>
  </si>
  <si>
    <t>Восприятие Человека Планеты</t>
  </si>
  <si>
    <t xml:space="preserve">Статус Вечности Восприятия Содержания </t>
  </si>
  <si>
    <t>Посвящение Истины Восприятия</t>
  </si>
  <si>
    <t>Образ-тип Сканирующий</t>
  </si>
  <si>
    <t>Позиция Наблюдателя Хум Восприятия</t>
  </si>
  <si>
    <t>Голограмма Абсолюта Части Восприятия</t>
  </si>
  <si>
    <t>Субстанция Восприятия</t>
  </si>
  <si>
    <t>Мощь Инфосферы</t>
  </si>
  <si>
    <t>Мираклевые Разряды Восприятия</t>
  </si>
  <si>
    <t>Образ-сила Восприятия</t>
  </si>
  <si>
    <t>Совершенная Мысль Восприятия</t>
  </si>
  <si>
    <t>Центр Огня Восприятия</t>
  </si>
  <si>
    <t xml:space="preserve">Серебряная Нить Метагалактического Усилия  </t>
  </si>
  <si>
    <t xml:space="preserve">Пламя Метагалактического Усилия  </t>
  </si>
  <si>
    <t>Статус Восприятия</t>
  </si>
  <si>
    <t>Посвящение Восприятия</t>
  </si>
  <si>
    <t>Пассионарность Восприятия</t>
  </si>
  <si>
    <t>Наблюдатель Восприятия</t>
  </si>
  <si>
    <t>Голограмма Восприятийности</t>
  </si>
  <si>
    <t>Восприятие Содержания</t>
  </si>
  <si>
    <t>Мощь Отца Отца</t>
  </si>
  <si>
    <t>Мощь Отца Матери</t>
  </si>
  <si>
    <t>Мощь Отца Сына</t>
  </si>
  <si>
    <t>Мощь Отца Дочери</t>
  </si>
  <si>
    <t>Мощь Отца Аватара</t>
  </si>
  <si>
    <t>Мощь Отца Майтрейи</t>
  </si>
  <si>
    <t>Мощь Отца Христа</t>
  </si>
  <si>
    <t>Мощь Отца Будды</t>
  </si>
  <si>
    <t>Мощь Отца Неизреченного</t>
  </si>
  <si>
    <t>Мощь Отца Предвечного</t>
  </si>
  <si>
    <t>Мощь Отца Всемогущего</t>
  </si>
  <si>
    <t>Мощь Отца Всевышнего</t>
  </si>
  <si>
    <t>Мощь Отца Творца</t>
  </si>
  <si>
    <t>Мощь Отца Теурга</t>
  </si>
  <si>
    <t>Мощь Отца Ману</t>
  </si>
  <si>
    <t>Мощь Отца Предначального</t>
  </si>
  <si>
    <t>Мощь Отца Владыки</t>
  </si>
  <si>
    <t>Мощь Отца Учителя</t>
  </si>
  <si>
    <t>Мощь Отца Логоса</t>
  </si>
  <si>
    <t>Мощь Отца Аспекта</t>
  </si>
  <si>
    <t>Мощь Отца Ипостаси</t>
  </si>
  <si>
    <t>Мощь Отца Сотрудника</t>
  </si>
  <si>
    <t>Мощь Отца Ведущего</t>
  </si>
  <si>
    <t>Мощь Отца Праведника</t>
  </si>
  <si>
    <t>Мощь Отца Адепта</t>
  </si>
  <si>
    <t>Мощь Отца Архата</t>
  </si>
  <si>
    <t>Мощь Отца Посвящённого</t>
  </si>
  <si>
    <t>Мощь Отца Ученика</t>
  </si>
  <si>
    <t>Мощь Отца Человека Изначальности</t>
  </si>
  <si>
    <t>Чакра Мощи Отца Человека Проявления</t>
  </si>
  <si>
    <t>Мощь Отца Человека Метагалактики</t>
  </si>
  <si>
    <t>Мощь Отца Человека Планеты</t>
  </si>
  <si>
    <t>Статус Вечности Поле Мощи Отца</t>
  </si>
  <si>
    <t>Посвящение Истины Мощи Отца</t>
  </si>
  <si>
    <t>Образ-тип Лидерский</t>
  </si>
  <si>
    <t>Позиция Наблюдателя Хум Мощи Отца</t>
  </si>
  <si>
    <t>Голограмма Абсолюта Части Мощи Отца</t>
  </si>
  <si>
    <t>Субстанция Воскрешения Мощи</t>
  </si>
  <si>
    <t>Мощь Экосферы</t>
  </si>
  <si>
    <t>Мираклевые Разряды Мощи Отца</t>
  </si>
  <si>
    <t xml:space="preserve">Образ-сила Мощи </t>
  </si>
  <si>
    <t xml:space="preserve">Совершенная Мысль Мощи </t>
  </si>
  <si>
    <t>Центр Огня Мощи Отца</t>
  </si>
  <si>
    <t xml:space="preserve">Серебряная Нить Метагалактического Начала </t>
  </si>
  <si>
    <t xml:space="preserve">Пламя Метагалактического Начала </t>
  </si>
  <si>
    <t>Статус Мощи Отца</t>
  </si>
  <si>
    <t>Посвящение Мощи Отца</t>
  </si>
  <si>
    <t>Пассионарность Мощи Отца</t>
  </si>
  <si>
    <t>Наблюдатель Мощи Отца</t>
  </si>
  <si>
    <t>Голограмма Мощьтичности</t>
  </si>
  <si>
    <t>Восприятие Поля</t>
  </si>
  <si>
    <t>ИДИВО Человека Планеты Отца</t>
  </si>
  <si>
    <t>ИДИВО Человека Планеты Матери</t>
  </si>
  <si>
    <t>ИДИВО Человека Планеты Сына</t>
  </si>
  <si>
    <t>ИДИВО Человека Планеты Дочери</t>
  </si>
  <si>
    <t>ИДИВО Человека Планеты Аватара</t>
  </si>
  <si>
    <t>ИДИВО Человека Планеты Майтрейи</t>
  </si>
  <si>
    <t>ИДИВО Человека Планеты Христа</t>
  </si>
  <si>
    <t>ИДИВО Человека Планеты Будды</t>
  </si>
  <si>
    <t>ИДИВО Человека Планеты Неизреченного</t>
  </si>
  <si>
    <t>ИДИВО Человека Планеты Предвечного</t>
  </si>
  <si>
    <t>ИДИВО Человека Планеты Всемогущего</t>
  </si>
  <si>
    <t>ИДИВО Человека Планеты Всевышнего</t>
  </si>
  <si>
    <t>ИДИВО Человека Планеты Творца</t>
  </si>
  <si>
    <t>ИДИВО Человека Планеты Теурга</t>
  </si>
  <si>
    <t>ИДИВО Человека Планеты Ману</t>
  </si>
  <si>
    <t>ИДИВО Человека Планеты Предначального</t>
  </si>
  <si>
    <t>ИДИВО Человека Планеты Владыки</t>
  </si>
  <si>
    <t>ИДИВО Человека Планеты Учителя</t>
  </si>
  <si>
    <t>ИДИВО Человека Планеты Логоса</t>
  </si>
  <si>
    <t>ИДИВО Человека Планеты Аспекта</t>
  </si>
  <si>
    <t>ИДИВО Человека Планеты Ипостаси</t>
  </si>
  <si>
    <t>ИДИВО Человека Планеты Сотрудника</t>
  </si>
  <si>
    <t>ИДИВО Человека Планеты Ведущего</t>
  </si>
  <si>
    <t>ИДИВО Человека Планеты Праведника</t>
  </si>
  <si>
    <t>ИДИВО Человека Планеты Адепта</t>
  </si>
  <si>
    <t>ИДИВО Человека Планеты Архата</t>
  </si>
  <si>
    <t>ИДИВО Человека Планеты Посвящённого</t>
  </si>
  <si>
    <t>ИДИВО Человека Планеты Ученика</t>
  </si>
  <si>
    <t>ИДИВО Человека Планеты Человека Изначальности</t>
  </si>
  <si>
    <t>Чакра ИДИВО Человека Планеты Человека Проявления</t>
  </si>
  <si>
    <t>ИДИВО Человека Планеты Человека Мг</t>
  </si>
  <si>
    <t>Посвящение Истины ИДИВО Человека Планеты</t>
  </si>
  <si>
    <t>Образ-тип Образующий</t>
  </si>
  <si>
    <t xml:space="preserve">Человеческая субстанция </t>
  </si>
  <si>
    <t>Мощь Аматосферы</t>
  </si>
  <si>
    <t>Образ-сила Розы Огня</t>
  </si>
  <si>
    <t>Совершенная Мысль Мыслеобраза</t>
  </si>
  <si>
    <t>Центр Огня Ядра ИДИВО</t>
  </si>
  <si>
    <t xml:space="preserve">Серебряная Нить Мг Неизреченности </t>
  </si>
  <si>
    <t xml:space="preserve">Пламя Мг Неизреченности </t>
  </si>
  <si>
    <t>Наблюдатель Мыслеобраза</t>
  </si>
  <si>
    <t>Голограмма Аматичности</t>
  </si>
  <si>
    <t>Восприятие Метагалактическое</t>
  </si>
  <si>
    <t>Столп Отца</t>
  </si>
  <si>
    <t>Столп Матери</t>
  </si>
  <si>
    <t>Столп Сына</t>
  </si>
  <si>
    <t>Столп Дочери</t>
  </si>
  <si>
    <t>Столп Аватара</t>
  </si>
  <si>
    <t>Столп Майтрейи</t>
  </si>
  <si>
    <t>Столп Христа</t>
  </si>
  <si>
    <t>Столп Будды</t>
  </si>
  <si>
    <t>Столп Неизреченного</t>
  </si>
  <si>
    <t>Столп Предвечного</t>
  </si>
  <si>
    <t>Столп Всемогущего</t>
  </si>
  <si>
    <t>Столп Всевышнего</t>
  </si>
  <si>
    <t>Столп Творца</t>
  </si>
  <si>
    <t>Столп Теурга</t>
  </si>
  <si>
    <t>Столп Ману</t>
  </si>
  <si>
    <t>Столп Предначального</t>
  </si>
  <si>
    <t>Столп Владыки</t>
  </si>
  <si>
    <t>Столп Учителя</t>
  </si>
  <si>
    <t>Столп Логоса</t>
  </si>
  <si>
    <t>Столп Аспекта</t>
  </si>
  <si>
    <t>Столп Ипостаси</t>
  </si>
  <si>
    <t>Столп Сотрудника</t>
  </si>
  <si>
    <t>Столп Ведущего</t>
  </si>
  <si>
    <t>Столп Праведника</t>
  </si>
  <si>
    <t>Столп Адепта</t>
  </si>
  <si>
    <t>Столп Архата</t>
  </si>
  <si>
    <t>Столп Посвящённого</t>
  </si>
  <si>
    <t>Столп Ученика</t>
  </si>
  <si>
    <t>Столп Человека Изначальности</t>
  </si>
  <si>
    <t>Чакра Столпа Человека Проявления</t>
  </si>
  <si>
    <t>Столп Человека Метагалактики</t>
  </si>
  <si>
    <t>Столп Человека Планеты</t>
  </si>
  <si>
    <t>Статус Вечности Столпа Изначальности</t>
  </si>
  <si>
    <t>Посвящение Истины Столпа</t>
  </si>
  <si>
    <t>Образ-тип Индивидуальный</t>
  </si>
  <si>
    <t>Позиция Наблюдателя Хум Столпа</t>
  </si>
  <si>
    <t>Голограмма Абсолюта Части Столпа</t>
  </si>
  <si>
    <t xml:space="preserve">Частная субстанция </t>
  </si>
  <si>
    <t>Мощь Идеосферы</t>
  </si>
  <si>
    <t>Мираклевые Разряды Столпа</t>
  </si>
  <si>
    <t xml:space="preserve">Образ-сила Лотоса Духа </t>
  </si>
  <si>
    <t>Совершенная Мысль Мыслеформы</t>
  </si>
  <si>
    <t>Центр Огня Столпа</t>
  </si>
  <si>
    <t xml:space="preserve">Серебряная Нить Метагалактической Предвечности </t>
  </si>
  <si>
    <t xml:space="preserve">Пламя Метагалактической Предвечности </t>
  </si>
  <si>
    <t>Статус Столпа</t>
  </si>
  <si>
    <t>Посвящение Столпа</t>
  </si>
  <si>
    <t>Пассионарность Столпа</t>
  </si>
  <si>
    <t>Наблюдатель Мыслеформы</t>
  </si>
  <si>
    <t>Голограмма Атмичности</t>
  </si>
  <si>
    <t>Восприятие Изначальное</t>
  </si>
  <si>
    <t>Сознание Отца</t>
  </si>
  <si>
    <t>Сознание Матери</t>
  </si>
  <si>
    <t>Сознание Сына</t>
  </si>
  <si>
    <t>Сознание Дочери</t>
  </si>
  <si>
    <t>Сознание Аватара</t>
  </si>
  <si>
    <t>Сознание Майтрейи</t>
  </si>
  <si>
    <t>Сознание Христа</t>
  </si>
  <si>
    <t>Сознание Будды</t>
  </si>
  <si>
    <t>Сознание Неизреченного</t>
  </si>
  <si>
    <t>Сознание Предвечного</t>
  </si>
  <si>
    <t>Сознание Всемогущего</t>
  </si>
  <si>
    <t>Сознание Всевышнего</t>
  </si>
  <si>
    <t>Сознание Творца</t>
  </si>
  <si>
    <t>Сознание Теурга</t>
  </si>
  <si>
    <t>Сознание Ману</t>
  </si>
  <si>
    <t>Сознание Предначального</t>
  </si>
  <si>
    <t>Сознание Владыки</t>
  </si>
  <si>
    <t>Сознание Учителя</t>
  </si>
  <si>
    <t>Сознание Логоса</t>
  </si>
  <si>
    <t>Сознание Аспекта</t>
  </si>
  <si>
    <t>Сознание Ипостаси</t>
  </si>
  <si>
    <t>Сознание Сотрудника</t>
  </si>
  <si>
    <t>Сознание Ведущего</t>
  </si>
  <si>
    <t>Сознание Праведника</t>
  </si>
  <si>
    <t>Сознание Адепта</t>
  </si>
  <si>
    <t>Сознание Архата</t>
  </si>
  <si>
    <t>Сознание Посвящённого</t>
  </si>
  <si>
    <t>Сознание Ученика</t>
  </si>
  <si>
    <t>Сознание Человека Изначальности</t>
  </si>
  <si>
    <t>Чакра Сознания Человека Проявления</t>
  </si>
  <si>
    <t>Сознание Человека Метагалактики</t>
  </si>
  <si>
    <t>Сознание Человека Планеты</t>
  </si>
  <si>
    <t>Статус Вечности Сознания Проявления</t>
  </si>
  <si>
    <t>Посвящение Истины Сознания</t>
  </si>
  <si>
    <t>Образ-тип Сознательный</t>
  </si>
  <si>
    <t>Позиция Наблюдателя Хум Сознания</t>
  </si>
  <si>
    <t>Голограмма Абсолюта Части Сознания</t>
  </si>
  <si>
    <t xml:space="preserve">Системная субстанция </t>
  </si>
  <si>
    <t>Мощь Сутесферы</t>
  </si>
  <si>
    <t>Мираклевые Разряды Сознания</t>
  </si>
  <si>
    <t>Образ-сила Звезды Света</t>
  </si>
  <si>
    <t>Совершенная Мысль Образная</t>
  </si>
  <si>
    <t>Центр Огня Сознания</t>
  </si>
  <si>
    <t>Серебряная Нить Метагалактического Могущества</t>
  </si>
  <si>
    <t>Пламя Метагалактического Могущества</t>
  </si>
  <si>
    <t>Статус Сознания</t>
  </si>
  <si>
    <t>Посвящение Сознания</t>
  </si>
  <si>
    <t>Пассионарность Сознания</t>
  </si>
  <si>
    <t>Наблюдатель Образный</t>
  </si>
  <si>
    <t>Голограмма Буддичности</t>
  </si>
  <si>
    <t>Восприятие Проявленное</t>
  </si>
  <si>
    <t>Грааль Отца</t>
  </si>
  <si>
    <t>Грааль Матери</t>
  </si>
  <si>
    <t>Грааль Сына</t>
  </si>
  <si>
    <t>Грааль Дочери</t>
  </si>
  <si>
    <t>Грааль Аватара</t>
  </si>
  <si>
    <t>Грааль Майтрейи</t>
  </si>
  <si>
    <t>Грааль Христа</t>
  </si>
  <si>
    <t>Грааль Будды</t>
  </si>
  <si>
    <t>Грааль Неизреченного</t>
  </si>
  <si>
    <t>Грааль Предвечного</t>
  </si>
  <si>
    <t>Грааль Всемогущего</t>
  </si>
  <si>
    <t>Грааль Всевышнего</t>
  </si>
  <si>
    <t>Грааль Творца</t>
  </si>
  <si>
    <t>Грааль Теурга</t>
  </si>
  <si>
    <t>Грааль Ману</t>
  </si>
  <si>
    <t>Грааль Предначального</t>
  </si>
  <si>
    <t>Грааль Владыки</t>
  </si>
  <si>
    <t>Грааль Учителя</t>
  </si>
  <si>
    <t>Грааль Логоса</t>
  </si>
  <si>
    <t>Грааль Аспекта</t>
  </si>
  <si>
    <t>Грааль Ипостаси</t>
  </si>
  <si>
    <t>Грааль Сотрудника</t>
  </si>
  <si>
    <t>Грааль Ведущего</t>
  </si>
  <si>
    <t>Грааль Праведника</t>
  </si>
  <si>
    <t>Грааль Адепта</t>
  </si>
  <si>
    <t>Грааль Архата</t>
  </si>
  <si>
    <t>Грааль Посвящённого</t>
  </si>
  <si>
    <t>Грааль Ученика</t>
  </si>
  <si>
    <t>Грааль Человека Изначальности</t>
  </si>
  <si>
    <t>Чакра Грааля Человека Проявления</t>
  </si>
  <si>
    <t>Грааль Человека Метагалактики</t>
  </si>
  <si>
    <t>Грааль Человека Планеты</t>
  </si>
  <si>
    <t>Статус Вечности Грааля Всеединства</t>
  </si>
  <si>
    <t>Посвящение Истины Грааля</t>
  </si>
  <si>
    <t>Образ-тип Креативный</t>
  </si>
  <si>
    <t>Позиция Наблюдателя Хум Грааля</t>
  </si>
  <si>
    <t>Голограмма Абсолюта Части Грааля</t>
  </si>
  <si>
    <t xml:space="preserve">Аппаратная субстанция </t>
  </si>
  <si>
    <t>Мощь Смыслосферы</t>
  </si>
  <si>
    <t>Мираклевые Разряды Грааля</t>
  </si>
  <si>
    <t>Образ-сила Грааля Энергии</t>
  </si>
  <si>
    <t>Совершенная Мысль Ассоциативная</t>
  </si>
  <si>
    <t>Центр Огня Грааля</t>
  </si>
  <si>
    <t xml:space="preserve">Серебряная Нить Метагалактической  Жизни </t>
  </si>
  <si>
    <t xml:space="preserve">Пламя Метагалактической  Жизни </t>
  </si>
  <si>
    <t>Статус Грааля</t>
  </si>
  <si>
    <t>Посвящение Грааля</t>
  </si>
  <si>
    <t>Пассионарность Грааля</t>
  </si>
  <si>
    <t>Наблюдатель Ассоциативный</t>
  </si>
  <si>
    <t>Голограмма Причинности</t>
  </si>
  <si>
    <t>Восприятие Реальное</t>
  </si>
  <si>
    <t>Синтезобраз Отца</t>
  </si>
  <si>
    <t>Синтезобраз Матери</t>
  </si>
  <si>
    <t>Синтезобраз Сына</t>
  </si>
  <si>
    <t>Синтезобраз Дочери</t>
  </si>
  <si>
    <t>Синтезобраз Аватара</t>
  </si>
  <si>
    <t>Синтезобраз Майтрейи</t>
  </si>
  <si>
    <t>Синтезобраз Христа</t>
  </si>
  <si>
    <t>Синтезобраз Будды</t>
  </si>
  <si>
    <t>Синтезобраз Неизреченного</t>
  </si>
  <si>
    <t>Синтезобраз Предвечного</t>
  </si>
  <si>
    <t>Синтезобраз Всемогущего</t>
  </si>
  <si>
    <t>Синтезобраз Всевышнего</t>
  </si>
  <si>
    <t>Синтезобраз Творца</t>
  </si>
  <si>
    <t>Синтезобраз Теурга</t>
  </si>
  <si>
    <t>Синтезобраз Ману</t>
  </si>
  <si>
    <t>Синтезобраз Предначального</t>
  </si>
  <si>
    <t>Синтезобраз Владыки</t>
  </si>
  <si>
    <t>Синтезобраз Учителя</t>
  </si>
  <si>
    <t>Синтезобраз Логоса</t>
  </si>
  <si>
    <t>Синтезобраз Аспекта</t>
  </si>
  <si>
    <t>Синтезобраз Ипостаси</t>
  </si>
  <si>
    <t>Синтезобраз Сотрудника</t>
  </si>
  <si>
    <t>Синтезобраз Ведущего</t>
  </si>
  <si>
    <t>Синтезобраз Праведника</t>
  </si>
  <si>
    <t>Синтезобраз Адепта</t>
  </si>
  <si>
    <t>Синтезобраз Архата</t>
  </si>
  <si>
    <t>Синтезобраз Посвящённого</t>
  </si>
  <si>
    <t>Синтезобраз Ученика</t>
  </si>
  <si>
    <t>Синтезобраз Человека Изначальности</t>
  </si>
  <si>
    <t>Чакра Синтезобраза Человека Проявления</t>
  </si>
  <si>
    <t>Синтезобраз Человека Метагалактики</t>
  </si>
  <si>
    <t>Синтезобраз Человека Планеты</t>
  </si>
  <si>
    <t>Статус Вечности Синтезобраза Единства</t>
  </si>
  <si>
    <t>Посвящение Истины Синтезобраза</t>
  </si>
  <si>
    <t>Образ-тип Когнитивный</t>
  </si>
  <si>
    <t>Позиция Наблюдателя Хум Синтезобраза</t>
  </si>
  <si>
    <t>Голограмма Абсолюта Части Синтезобраза</t>
  </si>
  <si>
    <t xml:space="preserve">Клеточная субстанция </t>
  </si>
  <si>
    <t>Мощь Ментосферы</t>
  </si>
  <si>
    <t>Мираклевые Разряды Синтезобраза</t>
  </si>
  <si>
    <t>Образ-сила Чаши Сердца</t>
  </si>
  <si>
    <t>Совершенная Мысль Логическая</t>
  </si>
  <si>
    <t>Центр Огня Синтезобраза</t>
  </si>
  <si>
    <t xml:space="preserve">Серебряная Нить Метагалактического Творения </t>
  </si>
  <si>
    <t xml:space="preserve">Пламя Метагалактического Творения </t>
  </si>
  <si>
    <t>Статус Синтезобраза</t>
  </si>
  <si>
    <t>Посвящение Синтезобраза</t>
  </si>
  <si>
    <t>Пассионарность Синтезобраза</t>
  </si>
  <si>
    <t>Наблюдатель Логический</t>
  </si>
  <si>
    <t>Голограмма Ментальности</t>
  </si>
  <si>
    <t>Восприятие Присутственное</t>
  </si>
  <si>
    <t>Душа Отца</t>
  </si>
  <si>
    <t>Душа Матери</t>
  </si>
  <si>
    <t>Душа Сына</t>
  </si>
  <si>
    <t>Душа Дочери</t>
  </si>
  <si>
    <t>Душа Аватара</t>
  </si>
  <si>
    <t>Душа Майтрейи</t>
  </si>
  <si>
    <t>Душа Христа</t>
  </si>
  <si>
    <t>Душа Будды</t>
  </si>
  <si>
    <t>Душа Неизреченного</t>
  </si>
  <si>
    <t>Душа Предвечного</t>
  </si>
  <si>
    <t>Душа Всемогущего</t>
  </si>
  <si>
    <t>Душа Всевышнего</t>
  </si>
  <si>
    <t>Душа Творца</t>
  </si>
  <si>
    <t>Душа Теурга</t>
  </si>
  <si>
    <t>Душа Ману</t>
  </si>
  <si>
    <t>Душа Предначального</t>
  </si>
  <si>
    <t>Душа Владыки</t>
  </si>
  <si>
    <t>Душа Учителя</t>
  </si>
  <si>
    <t>Душа Логоса</t>
  </si>
  <si>
    <t>Душа Аспекта</t>
  </si>
  <si>
    <t>Душа Ипостаси</t>
  </si>
  <si>
    <t>Душа Сотрудника</t>
  </si>
  <si>
    <t>Душа Ведущего</t>
  </si>
  <si>
    <t>Душа Праведника</t>
  </si>
  <si>
    <t>Душа Адепта</t>
  </si>
  <si>
    <t>Душа Архата</t>
  </si>
  <si>
    <t>Душа Посвящённого</t>
  </si>
  <si>
    <t>Душа Ученика</t>
  </si>
  <si>
    <t>Душа Человека Изначальности</t>
  </si>
  <si>
    <t>Чакра Души Человека Проявления</t>
  </si>
  <si>
    <t>Душа Человека Метагалактики</t>
  </si>
  <si>
    <t>Душа Человека Планеты</t>
  </si>
  <si>
    <t>Статус Вечности Души Универсума</t>
  </si>
  <si>
    <t xml:space="preserve">Посвящение Истины Души </t>
  </si>
  <si>
    <t>Образ-тип Творческий</t>
  </si>
  <si>
    <t>Позиция Наблюдателя Хум Души</t>
  </si>
  <si>
    <t>Голограмма Абсолюта Части Души</t>
  </si>
  <si>
    <t xml:space="preserve">Ядерная субстанция </t>
  </si>
  <si>
    <t>Мощь Псисферы</t>
  </si>
  <si>
    <t>Мираклевые Разряды Души</t>
  </si>
  <si>
    <t>Образ-сила Абсолютного Сердца</t>
  </si>
  <si>
    <t>Совершенная Мысль Формальная</t>
  </si>
  <si>
    <t>Центр Огня Души</t>
  </si>
  <si>
    <t xml:space="preserve">Серебряная Нить Метагалактической Теургии </t>
  </si>
  <si>
    <t xml:space="preserve">Пламя Метагалактической Теургии </t>
  </si>
  <si>
    <t>Статус Души</t>
  </si>
  <si>
    <t>Посвящение Души</t>
  </si>
  <si>
    <t>Пассионарность Души</t>
  </si>
  <si>
    <t>Наблюдатель Формальный</t>
  </si>
  <si>
    <t>Голограмма Астральности</t>
  </si>
  <si>
    <t>Восприятие Эволюционное</t>
  </si>
  <si>
    <t>Слово Отца Отца</t>
  </si>
  <si>
    <t>Слово Отца Матери</t>
  </si>
  <si>
    <t>Слово Отца Сына</t>
  </si>
  <si>
    <t>Слово Отца Дочери</t>
  </si>
  <si>
    <t>Слово Отца Аватара</t>
  </si>
  <si>
    <t>Слово Отца Майтрейи</t>
  </si>
  <si>
    <t>Слово Отца Христа</t>
  </si>
  <si>
    <t>Слово Отца Будды</t>
  </si>
  <si>
    <t>Слово Отца Неизреченного</t>
  </si>
  <si>
    <t>Слово Отца Предвечного</t>
  </si>
  <si>
    <t>Слово Отца Всемогущего</t>
  </si>
  <si>
    <t>Слово Отца Всевышнего</t>
  </si>
  <si>
    <t>Слово Отца Творца</t>
  </si>
  <si>
    <t>Слово Отца Теурга</t>
  </si>
  <si>
    <t>Слово Отца Ману</t>
  </si>
  <si>
    <t>Слово Отца Предначального</t>
  </si>
  <si>
    <t>Слово Отца Владыки</t>
  </si>
  <si>
    <t>Слово Отца Учителя</t>
  </si>
  <si>
    <t>Слово Отца Логоса</t>
  </si>
  <si>
    <t>Слово Отца Аспекта</t>
  </si>
  <si>
    <t>Слово Отца Ипостаси</t>
  </si>
  <si>
    <t>Слово Отца Сотрудника</t>
  </si>
  <si>
    <t>Слово Отца Ведущего</t>
  </si>
  <si>
    <t>Слово Отца Праведника</t>
  </si>
  <si>
    <t>Слово Отца Адепта</t>
  </si>
  <si>
    <t>Слово Отца Архата</t>
  </si>
  <si>
    <t>Слово Отца Посвящённого</t>
  </si>
  <si>
    <t>Слово Отца Ученика</t>
  </si>
  <si>
    <t>Слово Отца Человека Изначальности</t>
  </si>
  <si>
    <t>Чакра Слова Отца Человека Проявления</t>
  </si>
  <si>
    <t>Слово Отца Человека Метагалактики</t>
  </si>
  <si>
    <t>Слово Отца Человека Планеты</t>
  </si>
  <si>
    <t>Статус Вечности Слова Отца Вселенной</t>
  </si>
  <si>
    <t xml:space="preserve">Посвящение Истины Слова Отца </t>
  </si>
  <si>
    <t>Образ-тип Познающий</t>
  </si>
  <si>
    <t>Позиция Наблюдателя Хум Слова Отца</t>
  </si>
  <si>
    <t>Голограмма Абсолюта Части Слова Отца</t>
  </si>
  <si>
    <t xml:space="preserve">Огнеобразная субстанция </t>
  </si>
  <si>
    <t>Мощь Социосферы</t>
  </si>
  <si>
    <t>Мираклевые Разряды Слова Отца</t>
  </si>
  <si>
    <t>Образ-сила Омежного Сердца</t>
  </si>
  <si>
    <t>Совершенная Мысль Тотемная</t>
  </si>
  <si>
    <t xml:space="preserve">Центр Огня Слова </t>
  </si>
  <si>
    <t xml:space="preserve">Серебряная Нить Метагалактической Тямы </t>
  </si>
  <si>
    <t xml:space="preserve">Пламя Метагалактической Тямы </t>
  </si>
  <si>
    <t>Статус Слова Отца</t>
  </si>
  <si>
    <t>Посвящение Слова Отца</t>
  </si>
  <si>
    <t>Пассионарность Слова Отца</t>
  </si>
  <si>
    <t>Наблюдатель Тотемный</t>
  </si>
  <si>
    <t>Голограмма Эфирности</t>
  </si>
  <si>
    <t>Восприятие Мировое</t>
  </si>
  <si>
    <t>Образ Отца Отца</t>
  </si>
  <si>
    <t>Образ Отца Матери</t>
  </si>
  <si>
    <t>Образ Отца Сына</t>
  </si>
  <si>
    <t>Образ Отца Дочери</t>
  </si>
  <si>
    <t>Образ Отца Аватара</t>
  </si>
  <si>
    <t>Образ Отца Майтрейи</t>
  </si>
  <si>
    <t>Образ Отца Христа</t>
  </si>
  <si>
    <t>Образ Отца Будды</t>
  </si>
  <si>
    <t>Образ Отца Неизреченного</t>
  </si>
  <si>
    <t>Образ Отца Предвечного</t>
  </si>
  <si>
    <t>Образ Отца Всемогущего</t>
  </si>
  <si>
    <t>Образ Отца Всевышнего</t>
  </si>
  <si>
    <t>Образ Отца Творца</t>
  </si>
  <si>
    <t>Образ Отца Теурга</t>
  </si>
  <si>
    <t>Образ Отца Ману</t>
  </si>
  <si>
    <t>Образ Отца Предначального</t>
  </si>
  <si>
    <t>Образ Отца Владыки</t>
  </si>
  <si>
    <t>Образ Отца Учителя</t>
  </si>
  <si>
    <t>Образ Отца Логоса</t>
  </si>
  <si>
    <t>Образ Отца Аспекта</t>
  </si>
  <si>
    <t>Образ Отца Ипостаси</t>
  </si>
  <si>
    <t>Образ Отца Сотрудника</t>
  </si>
  <si>
    <t>Образ Отца Ведущего</t>
  </si>
  <si>
    <t>Образ Отца Праведника</t>
  </si>
  <si>
    <t>Образ Отца Адепта</t>
  </si>
  <si>
    <t>Образ Отца Архата</t>
  </si>
  <si>
    <t>Образ Отца Посвящённого</t>
  </si>
  <si>
    <t>Образ Отца Ученика</t>
  </si>
  <si>
    <t>Образ Отца Человека Изначальности</t>
  </si>
  <si>
    <t>Чакра Образа Отца Человека Проявления</t>
  </si>
  <si>
    <t>Образ Отца Человека Метагалактики</t>
  </si>
  <si>
    <t>Образ Отца Человека Планеты</t>
  </si>
  <si>
    <t>Статус Вечности Образа Отца Планеты</t>
  </si>
  <si>
    <t xml:space="preserve">Посвящение Истины Образа Отца </t>
  </si>
  <si>
    <t>Образ-тип Преобразующий</t>
  </si>
  <si>
    <t>Позиция Наблюдателя Хум Образа Отца</t>
  </si>
  <si>
    <t>Голограмма Абсолюта Части Образа Отца</t>
  </si>
  <si>
    <t xml:space="preserve">Субъядерная субстанция </t>
  </si>
  <si>
    <t>Мощь Биосферы</t>
  </si>
  <si>
    <t>Мираклевые Разряды Образа Отца</t>
  </si>
  <si>
    <t>Образ-сила Физического сердца</t>
  </si>
  <si>
    <t>Совершенная Мысль Мифологическая</t>
  </si>
  <si>
    <t>Центр Огня Кундалини</t>
  </si>
  <si>
    <t>Серебряная Нить Метагалактического Образа</t>
  </si>
  <si>
    <t>Пламя Метагалактического Образа</t>
  </si>
  <si>
    <t>Статус Образа Отца</t>
  </si>
  <si>
    <t>Посвящение Образа Отца</t>
  </si>
  <si>
    <t>Пассионарность Образа Отца</t>
  </si>
  <si>
    <t>Наблюдатель Мифологический</t>
  </si>
  <si>
    <t>Голограмма Физичности</t>
  </si>
  <si>
    <t>Восприятие Ядерное</t>
  </si>
  <si>
    <t>Здесь вводится только номер Изначальности вашего подразделения и ничего больше.</t>
  </si>
  <si>
    <t>Расширение  Совета  Изначально Вышестоящего Отца  Главами Домов Отца филиалов</t>
  </si>
  <si>
    <t>Глава 1 филиала</t>
  </si>
  <si>
    <t>Глава 2 филиала</t>
  </si>
  <si>
    <t>Глава 3 филиала</t>
  </si>
  <si>
    <t>Глава 4 филиала</t>
  </si>
  <si>
    <t>Метагалактики</t>
  </si>
  <si>
    <t>Неизречённого</t>
  </si>
  <si>
    <t>Синтезный состав филиалов</t>
  </si>
  <si>
    <t>Региональный / Местный Совет (Отделение):</t>
  </si>
  <si>
    <t>Часть 24: ИДИВО Человека Проявления</t>
  </si>
  <si>
    <t>Часть 16: ИДИВО Человека Мг</t>
  </si>
  <si>
    <t>Человек Изначальности Отца</t>
  </si>
  <si>
    <t>Человек Изначальности Матери</t>
  </si>
  <si>
    <t>Человек Изначальности Сына</t>
  </si>
  <si>
    <t>Человек Изначальности Дочери</t>
  </si>
  <si>
    <t>Человек Изначальности Аватара</t>
  </si>
  <si>
    <t>Человек Изначальности Майтрейи</t>
  </si>
  <si>
    <t>Человек Изначальности Христа</t>
  </si>
  <si>
    <t>Человек Изначальности Будды</t>
  </si>
  <si>
    <t>Человек Изначальности Неизреченного</t>
  </si>
  <si>
    <t>Человек Изначальности Предвечного</t>
  </si>
  <si>
    <t>Человек Изначальности Всемогущего</t>
  </si>
  <si>
    <t>Человек Изначальности Всевышнего</t>
  </si>
  <si>
    <t>Человек Изначальности Творца</t>
  </si>
  <si>
    <t>Человек Изначальности Теурга</t>
  </si>
  <si>
    <t>Человек Изначальности Ману</t>
  </si>
  <si>
    <t>Человек Изначальности Предначального</t>
  </si>
  <si>
    <t>Человек Изначальности Владыки</t>
  </si>
  <si>
    <t>Человек Изначальности Учителя</t>
  </si>
  <si>
    <t>Человек Изначальности Логоса</t>
  </si>
  <si>
    <t>Человек Изначальности Аспекта</t>
  </si>
  <si>
    <t>Человек Изначальности Ипостаси</t>
  </si>
  <si>
    <t>Человек Изначальности Сотрудника</t>
  </si>
  <si>
    <t>Человек Изначальности Ведущего</t>
  </si>
  <si>
    <t>Человек Изначальности Праведника</t>
  </si>
  <si>
    <t>Человек Изначальности Адепта</t>
  </si>
  <si>
    <t>Человек Изначальности Архата</t>
  </si>
  <si>
    <t>Человек Изначальности Посвящённого</t>
  </si>
  <si>
    <t>Человек Изначальности Ученика</t>
  </si>
  <si>
    <t>Чакра Человека Изначальности Человека Проявления</t>
  </si>
  <si>
    <t>Человек Изначальности Человека Метагалактики</t>
  </si>
  <si>
    <t>Человек Изначальности Человека Планеты</t>
  </si>
  <si>
    <t>Человек Проявления Отца</t>
  </si>
  <si>
    <t>Человек Проявления Матери</t>
  </si>
  <si>
    <t>Человек Проявления Сына</t>
  </si>
  <si>
    <t>Человек Проявления Дочери</t>
  </si>
  <si>
    <t>Человек Проявления Аватара</t>
  </si>
  <si>
    <t>Человек Проявления Майтрейи</t>
  </si>
  <si>
    <t>Человек Проявления Христа</t>
  </si>
  <si>
    <t>Человек Проявления Будды</t>
  </si>
  <si>
    <t>Человек Проявления Неизреченного</t>
  </si>
  <si>
    <t>Человек Проявления Предвечного</t>
  </si>
  <si>
    <t>Человек Проявления Всемогущего</t>
  </si>
  <si>
    <t>Человек Проявления Всевышнего</t>
  </si>
  <si>
    <t>Человек Проявления Творца</t>
  </si>
  <si>
    <t>Человек Проявления Теурга</t>
  </si>
  <si>
    <t>Человек Проявления Ману</t>
  </si>
  <si>
    <t>Человек Проявления Предначального</t>
  </si>
  <si>
    <t>Человек Проявления Владыки</t>
  </si>
  <si>
    <t>Человек Проявления Учителя</t>
  </si>
  <si>
    <t>Человек Проявления Логоса</t>
  </si>
  <si>
    <t>Человек Проявления Аспекта</t>
  </si>
  <si>
    <t>Человек Проявления Ипостаси</t>
  </si>
  <si>
    <t>Человек Проявления Сотрудника</t>
  </si>
  <si>
    <t>Человек Проявления Ведущего</t>
  </si>
  <si>
    <t>Человек Проявления Праведника</t>
  </si>
  <si>
    <t>Человек Проявления Адепта</t>
  </si>
  <si>
    <t>Человек Проявления Архата</t>
  </si>
  <si>
    <t>Человек Проявления Посвящённого</t>
  </si>
  <si>
    <t>Человек Проявления Ученика</t>
  </si>
  <si>
    <t>Человек Проявления Человека Изначальности</t>
  </si>
  <si>
    <t>Человек Проявления Человека Метагалактики</t>
  </si>
  <si>
    <t>Человек Проявления Человека Планеты</t>
  </si>
  <si>
    <t>Человек Метагалактики Отца</t>
  </si>
  <si>
    <t>Человек Метагалактики Матери</t>
  </si>
  <si>
    <t>Человек Метагалактики Сына</t>
  </si>
  <si>
    <t>Человек Метагалактики Дочери</t>
  </si>
  <si>
    <t>Человек Метагалактики Аватара</t>
  </si>
  <si>
    <t>Человек Метагалактики Майтрейи</t>
  </si>
  <si>
    <t>Человек Метагалактики Христа</t>
  </si>
  <si>
    <t>Человек Метагалактики Будды</t>
  </si>
  <si>
    <t>Человек Метагалактики Неизреченного</t>
  </si>
  <si>
    <t>Человек Метагалактики Предвечного</t>
  </si>
  <si>
    <t>Человек Метагалактики Всемогущего</t>
  </si>
  <si>
    <t>Человек Метагалактики Всевышнего</t>
  </si>
  <si>
    <t>Человек Метагалактики Творца</t>
  </si>
  <si>
    <t>Человек Метагалактики Теурга</t>
  </si>
  <si>
    <t>Человек Метагалактики Ману</t>
  </si>
  <si>
    <t>Человек Метагалактики Предначального</t>
  </si>
  <si>
    <t>Человек Метагалактики Владыки</t>
  </si>
  <si>
    <t>Человек Метагалактики Учителя</t>
  </si>
  <si>
    <t>Человек Метагалактики Логоса</t>
  </si>
  <si>
    <t>Человек Метагалактики Аспекта</t>
  </si>
  <si>
    <t>Человек Метагалактики Ипостаси</t>
  </si>
  <si>
    <t>Человек Метагалактики Сотрудника</t>
  </si>
  <si>
    <t>Человек Метагалактики Ведущего</t>
  </si>
  <si>
    <t>Человек Метагалактики Праведника</t>
  </si>
  <si>
    <t>Человек Метагалактики Адепта</t>
  </si>
  <si>
    <t>Человек Метагалактики Архата</t>
  </si>
  <si>
    <t>Человек Метагалактики Посвящённого</t>
  </si>
  <si>
    <t>Человек Метагалактики Ученика</t>
  </si>
  <si>
    <t>Человек Метагалактики Человека Изначальности</t>
  </si>
  <si>
    <t>Чакра Человека Метагалактики Человека Проявления</t>
  </si>
  <si>
    <t>Человек Метагалактики Человека Планеты</t>
  </si>
  <si>
    <t>Человек Планеты Отца</t>
  </si>
  <si>
    <t>Человек Планеты Матери</t>
  </si>
  <si>
    <t>Человек Планеты Сына</t>
  </si>
  <si>
    <t>Человек Планеты Дочери</t>
  </si>
  <si>
    <t>Человек Планеты Аватара</t>
  </si>
  <si>
    <t>Человек Планеты Майтрейи</t>
  </si>
  <si>
    <t>Человек Планеты Христа</t>
  </si>
  <si>
    <t>Человек Планеты Будды</t>
  </si>
  <si>
    <t>Человек Планеты Неизреченного</t>
  </si>
  <si>
    <t>Человек Планеты Предвечного</t>
  </si>
  <si>
    <t>Человек Планеты Всемогущего</t>
  </si>
  <si>
    <t>Человек Планеты Всевышнего</t>
  </si>
  <si>
    <t>Человек Планеты Творца</t>
  </si>
  <si>
    <t>Человек Планеты Теурга</t>
  </si>
  <si>
    <t>Человек Планеты Ману</t>
  </si>
  <si>
    <t>Человек Планеты Предначального</t>
  </si>
  <si>
    <t>Человек Планеты Владыки</t>
  </si>
  <si>
    <t>Человек Планеты Учителя</t>
  </si>
  <si>
    <t>Человек Планеты Логоса</t>
  </si>
  <si>
    <t>Человек Планеты Аспекта</t>
  </si>
  <si>
    <t>Человек Планеты Ипостаси</t>
  </si>
  <si>
    <t>Человек Планеты Сотрудника</t>
  </si>
  <si>
    <t>Человек Планеты Ведущего</t>
  </si>
  <si>
    <t>Человек Планеты Праведника</t>
  </si>
  <si>
    <t>Человек Планеты Адепта</t>
  </si>
  <si>
    <t>Человек Планеты Архата</t>
  </si>
  <si>
    <t>Человек Планеты Посвящённого</t>
  </si>
  <si>
    <t>Человек Планеты Ученика</t>
  </si>
  <si>
    <t>Человек Планеты Человека Изначальности</t>
  </si>
  <si>
    <t>Чакра Человека Планеты Человека Проявления</t>
  </si>
  <si>
    <t>Человек Планеты Человека Метагалактики</t>
  </si>
  <si>
    <t>ИДИВО Человека Изначальности Отца</t>
  </si>
  <si>
    <t>ИДИВО Человека Изначальности Матери</t>
  </si>
  <si>
    <t>ИДИВО Человека Изначальности Сына</t>
  </si>
  <si>
    <t>ИДИВО Человека Изначальности Дочери</t>
  </si>
  <si>
    <t>ИДИВО Человека Изначальности Аватара</t>
  </si>
  <si>
    <t>ИДИВО Человека Изначальности Майтрейи</t>
  </si>
  <si>
    <t>ИДИВО Человека Изначальности Христа</t>
  </si>
  <si>
    <t>ИДИВО Человека Изначальности Будды</t>
  </si>
  <si>
    <t>ИДИВО Человека Изначальности Неизреченного</t>
  </si>
  <si>
    <t>ИДИВО Человека Изначальности Предвечного</t>
  </si>
  <si>
    <t>ИДИВО Человека Изначальности Всемогущего</t>
  </si>
  <si>
    <t>ИДИВО Человека Изначальности Всевышнего</t>
  </si>
  <si>
    <t>ИДИВО Человека Изначальности Творца</t>
  </si>
  <si>
    <t>ИДИВО Человека Изначальности Теурга</t>
  </si>
  <si>
    <t>ИДИВО Человека Изначальности Ману</t>
  </si>
  <si>
    <t>ИДИВО Человека Изначальности Предначального</t>
  </si>
  <si>
    <t>ИДИВО Человека Изначальности Владыки</t>
  </si>
  <si>
    <t>ИДИВО Человека Изначальности Учителя</t>
  </si>
  <si>
    <t>ИДИВО Человека Изначальности Логоса</t>
  </si>
  <si>
    <t>ИДИВО Человека Изначальности Аспекта</t>
  </si>
  <si>
    <t>ИДИВО Человека Изначальности Ипостаси</t>
  </si>
  <si>
    <t>ИДИВО Человека Изначальности Сотрудника</t>
  </si>
  <si>
    <t>ИДИВО Человека Изначальности Ведущего</t>
  </si>
  <si>
    <t>ИДИВО Человека Изначальности Праведника</t>
  </si>
  <si>
    <t>ИДИВО Человека Изначальности Адепта</t>
  </si>
  <si>
    <t>ИДИВО Человека Изначальности Архата</t>
  </si>
  <si>
    <t>ИДИВО Человека Изначальности Посвящённого</t>
  </si>
  <si>
    <t>ИДИВО Человека Изначальности Ученика</t>
  </si>
  <si>
    <t>ИДИВО Человека Изначальности Человека Изначальности</t>
  </si>
  <si>
    <t>Чакра ИДИВО Человека Изначальности Человека Проявления</t>
  </si>
  <si>
    <t>ИДИВО Человека Изначальности Человека Мг</t>
  </si>
  <si>
    <t>ИДИВО Человека Изначальности Человека Планеты</t>
  </si>
  <si>
    <t>Проявленный Синтез ИДИВО Человека Изнач-ти</t>
  </si>
  <si>
    <t>Посвящение Истины ИДИВО Человека Изначальности</t>
  </si>
  <si>
    <t>Позиция Наблюдателя Хум ИДИВО Человека Изначальности</t>
  </si>
  <si>
    <t>Голограмма Абсолюта Части ИДИВО Человека Изначальности</t>
  </si>
  <si>
    <t>Субстанция ИДИВО Человека Изначальности</t>
  </si>
  <si>
    <t>Мираклевые Разряды ИДИВО Человека Изначальности</t>
  </si>
  <si>
    <t>Образ-сила ИДИВО Человека Изначальности</t>
  </si>
  <si>
    <t>Совершенная Мысль ИДИВО Человека Изначальности</t>
  </si>
  <si>
    <t>Статус ИДИВО Человека Изначальности</t>
  </si>
  <si>
    <t>Посвящение ИДИВО Человека Изначальности</t>
  </si>
  <si>
    <t>Пассионарность ИДИВО Человека Изначальности</t>
  </si>
  <si>
    <t>Наблюдатель ИДИВО Человека Изначальности</t>
  </si>
  <si>
    <t>Огонь Проявленного Синтеза ИДИВО Человека Изначальности</t>
  </si>
  <si>
    <t>Столп Духа ИДИВО Человека Изначальности</t>
  </si>
  <si>
    <t>Разряд Света ИДИВО Человека Изначальности</t>
  </si>
  <si>
    <t>Сила ИДИВО Человека Изначальности</t>
  </si>
  <si>
    <t>Мысль ИДИВО Человека Изначальности</t>
  </si>
  <si>
    <t>Ген ИДИВО Человека Изначальности</t>
  </si>
  <si>
    <t>Ядро ИДИВО Человека Изначальности</t>
  </si>
  <si>
    <t>ИДИВО Человека Проявления Отца</t>
  </si>
  <si>
    <t>ИДИВО Человека Проявления Матери</t>
  </si>
  <si>
    <t>ИДИВО Человека Проявления Сына</t>
  </si>
  <si>
    <t>ИДИВО Человека Проявления Дочери</t>
  </si>
  <si>
    <t>ИДИВО Человека Проявления Аватара</t>
  </si>
  <si>
    <t>ИДИВО Человека Проявления Майтрейи</t>
  </si>
  <si>
    <t>ИДИВО Человека Проявления Христа</t>
  </si>
  <si>
    <t>ИДИВО Человека Проявления Будды</t>
  </si>
  <si>
    <t>ИДИВО Человека Проявления Неизреченного</t>
  </si>
  <si>
    <t>ИДИВО Человека Проявления Предвечного</t>
  </si>
  <si>
    <t>ИДИВО Человека Проявления Всемогущего</t>
  </si>
  <si>
    <t>ИДИВО Человека Проявления Всевышнего</t>
  </si>
  <si>
    <t>ИДИВО Человека Проявления Творца</t>
  </si>
  <si>
    <t>ИДИВО Человека Проявления Теурга</t>
  </si>
  <si>
    <t>ИДИВО Человека Проявления Ману</t>
  </si>
  <si>
    <t>ИДИВО Человека Проявления Предначального</t>
  </si>
  <si>
    <t>ИДИВО Человека Проявления Владыки</t>
  </si>
  <si>
    <t>ИДИВО Человека Проявления Учителя</t>
  </si>
  <si>
    <t>ИДИВО Человека Проявления Логоса</t>
  </si>
  <si>
    <t>ИДИВО Человека Проявления Аспекта</t>
  </si>
  <si>
    <t>ИДИВО Человека Проявления Ипостаси</t>
  </si>
  <si>
    <t>ИДИВО Человека Проявления Сотрудника</t>
  </si>
  <si>
    <t>ИДИВО Человека Проявления Ведущего</t>
  </si>
  <si>
    <t>ИДИВО Человека Проявления Праведника</t>
  </si>
  <si>
    <t>ИДИВО Человека Проявления Адепта</t>
  </si>
  <si>
    <t>ИДИВО Человека Проявления Архата</t>
  </si>
  <si>
    <t>ИДИВО Человека Проявления Посвящённого</t>
  </si>
  <si>
    <t>ИДИВО Человека Проявления Ученика</t>
  </si>
  <si>
    <t>ИДИВО Человека Проявления Человека Изначальности</t>
  </si>
  <si>
    <t>Чакра ИДИВО Человека Проявления Человека Проявления</t>
  </si>
  <si>
    <t>ИДИВО Человека Проявления Человека Мг</t>
  </si>
  <si>
    <t>ИДИВО Человека Проявления Человека Планеты</t>
  </si>
  <si>
    <t>Проявл.Неизреченность ИДИВО Человека Проявл-го</t>
  </si>
  <si>
    <t>Статус Вечности Возожженность ИДИВО Человека Проявления</t>
  </si>
  <si>
    <t>Посвящение Истины ИДИВО Человека Проявления</t>
  </si>
  <si>
    <t>Позиция Наблюдателя Хум ИДИВО Человека Проявления</t>
  </si>
  <si>
    <t>Голограмма Абсолюта Части ИДИВО Человека Проявления</t>
  </si>
  <si>
    <t>Субстанция ИДИВО Человека Проявления</t>
  </si>
  <si>
    <t>Мираклевые Разряды ИДИВО Человека Проявления</t>
  </si>
  <si>
    <t>Образ-сила ИДИВО Человека Проявления</t>
  </si>
  <si>
    <t>Совершенная Мысль ИДИВО Человека Проявления</t>
  </si>
  <si>
    <t>Центр Огня ИДИВО Человека Проявления</t>
  </si>
  <si>
    <t>Статус ИДИВО Человека Проявления</t>
  </si>
  <si>
    <t>Посвящение ИДИВО Человека Проявления</t>
  </si>
  <si>
    <t>Пассионарность ИДИВО Человека Проявления</t>
  </si>
  <si>
    <t>Наблюдатель ИДИВО Человека Проявления</t>
  </si>
  <si>
    <t xml:space="preserve">Огонь Проявленной Неизреченности ИДИВО Человека Проявления </t>
  </si>
  <si>
    <t>Столп Духа ИДИВО Человека Проявления</t>
  </si>
  <si>
    <t>Разряд Света ИДИВО Человека Проявления</t>
  </si>
  <si>
    <t>Сила ИДИВО Человека Проявления</t>
  </si>
  <si>
    <t>Мысль ИДИВО Человека Проявления</t>
  </si>
  <si>
    <t>Ген ИДИВО Человека Проявления</t>
  </si>
  <si>
    <t>Ядро ИДИВО Человека Проявления</t>
  </si>
  <si>
    <t>ИДИВО Человека Метагалактики Отца</t>
  </si>
  <si>
    <t>ИДИВО Человека Метагалактики Матери</t>
  </si>
  <si>
    <t>ИДИВО Человека Метагалактики Сына</t>
  </si>
  <si>
    <t>ИДИВО Человека Метагалактики Дочери</t>
  </si>
  <si>
    <t>ИДИВО Человека Метагалактики Аватара</t>
  </si>
  <si>
    <t>ИДИВО Человека Метагалактики Майтрейи</t>
  </si>
  <si>
    <t>ИДИВО Человека Метагалактики Христа</t>
  </si>
  <si>
    <t>ИДИВО Человека Метагалактики Будды</t>
  </si>
  <si>
    <t>ИДИВО Человека Метагалактики Неизреченного</t>
  </si>
  <si>
    <t>ИДИВО Человека Метагалактики Предвечного</t>
  </si>
  <si>
    <t>ИДИВО Человека Метагалактики Всемогущего</t>
  </si>
  <si>
    <t>ИДИВО Человека Метагалактики Всевышнего</t>
  </si>
  <si>
    <t>ИДИВО Человека Метагалактики Творца</t>
  </si>
  <si>
    <t>ИДИВО Человека Метагалактики Теурга</t>
  </si>
  <si>
    <t>ИДИВО Человека Метагалактики Ману</t>
  </si>
  <si>
    <t>ИДИВО Человека Метагалактики Предначального</t>
  </si>
  <si>
    <t>ИДИВО Человека Метагалактики Владыки</t>
  </si>
  <si>
    <t>ИДИВО Человека Метагалактики Учителя</t>
  </si>
  <si>
    <t>ИДИВО Человека Метагалактики Логоса</t>
  </si>
  <si>
    <t>ИДИВО Человека Метагалактики Аспекта</t>
  </si>
  <si>
    <t>ИДИВО Человека Метагалактики Ипостаси</t>
  </si>
  <si>
    <t>ИДИВО Человека Метагалактики Сотрудника</t>
  </si>
  <si>
    <t>ИДИВО Человека Метагалактики Ведущего</t>
  </si>
  <si>
    <t>ИДИВО Человека Метагалактики Праведника</t>
  </si>
  <si>
    <t>ИДИВО Человека Метагалактики Адепта</t>
  </si>
  <si>
    <t>ИДИВО Человека Метагалактики Архата</t>
  </si>
  <si>
    <t>ИДИВО Человека Метагалактики Посвящённого</t>
  </si>
  <si>
    <t>ИДИВО Человека Метагалактики Ученика</t>
  </si>
  <si>
    <t>ИДИВО Человека Метагалактики Человека Изначальности</t>
  </si>
  <si>
    <t>Чакра ИДИВО Человека Метагалактики Человека Проявления</t>
  </si>
  <si>
    <t>ИДИВО Человека Метагалактики Человека Мг</t>
  </si>
  <si>
    <t>ИДИВО Человека Метагалактики Человека Планеты</t>
  </si>
  <si>
    <t>Метагалактический Синтез ИДИВО Человека Мг</t>
  </si>
  <si>
    <t>Посвящение Истины ИДИВО Человека Метагалактики</t>
  </si>
  <si>
    <t>Позиция Наблюдателя Хум ИДИВО Человека Метагалактики</t>
  </si>
  <si>
    <t>Голограмма Абсолюта Части ИДИВО Человека Метагалактики</t>
  </si>
  <si>
    <t>Субстанция ИДИВО Человека Метагалактики</t>
  </si>
  <si>
    <t>Мираклевые Разряды ИДИВО Человека Метагалактики</t>
  </si>
  <si>
    <t>Образ-сила ИДИВО Человека Метагалактики</t>
  </si>
  <si>
    <t>Совершенная Мысль ИДИВО Человека Метагалактики</t>
  </si>
  <si>
    <t>Статус ИДИВО Человека Метагалактики</t>
  </si>
  <si>
    <t>Посвящение ИДИВО Человека Метагалактики</t>
  </si>
  <si>
    <t>Пассионарность ИДИВО Человека Метагалактики</t>
  </si>
  <si>
    <t>Наблюдатель ИДИВО Человека Метагалактики</t>
  </si>
  <si>
    <t>Огонь Метагалактического Синтеза ИДИВО Человека Метагалактики</t>
  </si>
  <si>
    <t>Столп Духа ИДИВО Человека Метагалактики</t>
  </si>
  <si>
    <t>Разряд Света ИДИВО Человека Метагалактики</t>
  </si>
  <si>
    <t>Сила ИДИВО Человека Метагалактики</t>
  </si>
  <si>
    <t>Мысль ИДИВО Человека Метагалактики</t>
  </si>
  <si>
    <t>Ген ИДИВО Человека Метагалактики</t>
  </si>
  <si>
    <t>Ядро ИДИВО Человека Метагалактики</t>
  </si>
  <si>
    <t>ИДИВО Человека Планеты Человека Планеты</t>
  </si>
  <si>
    <t>Мг Неизреченность ИДИВО Человека Планеты</t>
  </si>
  <si>
    <t>Статус Вечности ИДИВО Человека Планеты Метагалактики</t>
  </si>
  <si>
    <t>Позиция Наблюдателя Хум ИДИВО Человека Планеты</t>
  </si>
  <si>
    <t>Голограмма Абсолюта Части ИДИВО Человека Планеты</t>
  </si>
  <si>
    <t>Мираклевые Разряды ИДИВО Человека Планеты</t>
  </si>
  <si>
    <t>Статус ИДИВО Человека Планеты</t>
  </si>
  <si>
    <t>Посвящение ИДИВО Человека Планеты</t>
  </si>
  <si>
    <t>Пассионарность ИДИВО Человека Планеты</t>
  </si>
  <si>
    <t>Огонь Метагалактической Неизреченности ИДИВО Человека Планеты</t>
  </si>
  <si>
    <t>Ген ИДИВО Человека Планеты</t>
  </si>
  <si>
    <t>Ядро ИДИВО Человека Планеты</t>
  </si>
  <si>
    <t>Статус Вечности Условие ИДИВО Человек Изначальности</t>
  </si>
  <si>
    <t>Статус Вечности Огонь ИДИВО Человек Мг</t>
  </si>
  <si>
    <t>Таблица заполняется автоматически после ввода территорий и ФИО на листе филиалов!</t>
  </si>
  <si>
    <t>ФИО:</t>
  </si>
  <si>
    <t>Залы Здания</t>
  </si>
  <si>
    <t>Кабинеты Служащих в Здании</t>
  </si>
  <si>
    <t>УЗал Си Синтез Пламени Отца ИДИВО, ИВл Геральд Алла</t>
  </si>
  <si>
    <t>Зал УС ИДИВО, ИВл Кут Хуми Фаинь</t>
  </si>
  <si>
    <t>Зал УС Иерархии ИДИВО, ИВл Иосиф Славия</t>
  </si>
  <si>
    <t>Зал УС Синтез Цивилизации ИДИВО, ИВл Мория Свет</t>
  </si>
  <si>
    <t>Зал УС Синтез Конфедерации  ИДИВО, ИВл Янов Вероника</t>
  </si>
  <si>
    <t>Зал УС ИДИВО Неизреченного, ИВл Владомир Стефана</t>
  </si>
  <si>
    <t>Зал УС Синтез Предвечного ИДИВО, ИВл Савва Свята</t>
  </si>
  <si>
    <t>Зал УС Синтез Всемогущего ИДИВО, ИВл Савелий Баяна</t>
  </si>
  <si>
    <t>Зал УС Синтез Всевышнего ИДИВО, ИВл Вильгельм Екатерина</t>
  </si>
  <si>
    <t>Зал УС Синтез Творца ИДИВО, ИВл Юстас Сивилла</t>
  </si>
  <si>
    <t>Зал УС Синтез Теурга ИДИВО, ИВл Александр Тамила</t>
  </si>
  <si>
    <t>Зал УС Синтез Ману ИДИВО, ИВл Яромир Ника</t>
  </si>
  <si>
    <t>Зал УС Синтез Предначального ИДИВО, ИВл Серапис Велетте</t>
  </si>
  <si>
    <t>Зал УС ИДИВО Владыки, ИВл Эдуард Эмилия</t>
  </si>
  <si>
    <t>Зал УС Синтез Учителя ИДИВО, ИВл Фадей Елена</t>
  </si>
  <si>
    <t>Зал УС Синтез Логоса ИДИВО, ИВл Серафим Валерия</t>
  </si>
  <si>
    <t>Зал УС Синтез Аспекта ИДИВО, ИВл Святослав Олеся</t>
  </si>
  <si>
    <t>Зал УС Синтез Ипостаси ИДИВО, ИВл Эоанн Антуанетта</t>
  </si>
  <si>
    <t xml:space="preserve"> Зал УС Синтез Сотрудника ИДИВО, ИВл Сергей Юлиана</t>
  </si>
  <si>
    <t>Зал УС Синтез Ведущего ИДИВО, ИВл Сулейман Синтия</t>
  </si>
  <si>
    <t>Зал УС Синтез Праведника  ИДИВО, ИВл Себастьян Виктория</t>
  </si>
  <si>
    <t>Зал УС ИДИВО Адепта, ИВл Теодор Дарида</t>
  </si>
  <si>
    <t>Зал УС Синтез Архата  ИДИВО, ИВл Антей Алина</t>
  </si>
  <si>
    <t>Зал УС Синтез Посвященного ИДИВО, ИВл Наум Софья</t>
  </si>
  <si>
    <t>Зал УС Синтез Ученика ИДИВО, ИВл Велемир Агафья</t>
  </si>
  <si>
    <t>Зал УС Синтез Человека Изначальности ИДИВО, ИВл Георг Дарья</t>
  </si>
  <si>
    <t>Зал УС Синтез Человека Проявления ИДИВО, ИВл Алексей Илана</t>
  </si>
  <si>
    <t>Зал УС Синтез Человека Метагалактики ИДИВО, ИВл Эмиль Яна</t>
  </si>
  <si>
    <t>Зал УС Синтез Человека Планеты ИДИВО, ИВл Дарий Довлата</t>
  </si>
  <si>
    <t>Зал УС Синтез ИДИВО Человека Изначальности, ИВл Валентин Ирина</t>
  </si>
  <si>
    <t>Зал УС Синтез Вечности ИДИВО, ИВл Савий Лина</t>
  </si>
  <si>
    <t>Зал УС Синтез Истины ИДИВО, ИВл Вячеслав Анастасия</t>
  </si>
  <si>
    <t>Зал УС Синтез Око ИДИВО, ИВл Андрей Ома</t>
  </si>
  <si>
    <t>Зал УС Синтез Хум ИДИВО, ИВл Давид Сольвейг</t>
  </si>
  <si>
    <t>Зал УС Синтез Абсолюта ИДИВО, ИВл Евгений Октавия</t>
  </si>
  <si>
    <t>Зал УС Синтез Омеги ИДИВО, ИВл Дмитрий Кристина</t>
  </si>
  <si>
    <t>Зал УС Синтез Монады ИДИВО, ИВл Есений Версавия</t>
  </si>
  <si>
    <t>Зал УС Синтез ИДИВО Человека Проявления, ИВл Константин Ксения</t>
  </si>
  <si>
    <t>Зал УС Синтез Тела ИДИВО, ИВл Ростислав Эмма</t>
  </si>
  <si>
    <t>Зал УС Синтез Разума ИДИВО, ИВл Ян Стафия</t>
  </si>
  <si>
    <t>Зал УС Синтез Сердца ИДИВО, ИВл Василий Оксана</t>
  </si>
  <si>
    <t>Зал УС Синтез Ума ИДИВО, ИВл Арсений Ульяна</t>
  </si>
  <si>
    <t>Зал УС Синтез Провидения ИДИВО, ИВл Огюст Беатрисс</t>
  </si>
  <si>
    <t>Зал УС Синтез Огненной Нити ИДИВО, ИВл Илий Оливия</t>
  </si>
  <si>
    <t>Зал УС Синтез ИДИВО Человека Метагалактики, ИВл Платон Натали</t>
  </si>
  <si>
    <t>Зал УС Синтез Трансвизора ИДИВО, ИВл Николай Эва</t>
  </si>
  <si>
    <t>Зал УС Синтез Интеллекта ИДИВО, ИВл Игорь Лана</t>
  </si>
  <si>
    <t>Зал УС Синтез Престола ИДИВО, ИВл Яр Одель</t>
  </si>
  <si>
    <t>Зал УС Синтез Веры ИДИВО, ИВл Вадим Тамара</t>
  </si>
  <si>
    <t>Зал УС Синтез Головерсума ИДИВО, ИВл Огнеслав Нина</t>
  </si>
  <si>
    <t>Зал УС Синтез Восприятия ИДИВО, ИВл Марк Орфея</t>
  </si>
  <si>
    <t>Зал УС Синтез Мощи Отца ИДИВО, ИВл Теон Вергилия</t>
  </si>
  <si>
    <t>Зал УС Синтез ИДИВО Человека Планеты, ИВл Трофим Василиса</t>
  </si>
  <si>
    <t>Зал УС Синтез Столпа ИДИВО, ИВл Емельян Варвара</t>
  </si>
  <si>
    <t>Зал УС Синтез Сознания ИДИВО, ИВл Ефрем Арина</t>
  </si>
  <si>
    <t>Зал УС Синтез Грааля ИДИВО, ИВл Натан Амалия</t>
  </si>
  <si>
    <t>Зал УС Синтез Синтезобраза ИДИВО, ИВл Артем Елизавета</t>
  </si>
  <si>
    <t>Зал УС Синтез Души ИДИВО, ИВл Игнатий Вера</t>
  </si>
  <si>
    <t>Зал УС Синтез Слова Отца ИДИВО, ИВл Юлиан Мирослава</t>
  </si>
  <si>
    <t>Зал УС Синтез Образа Отца ИДИВО, ИВл Аркадий Даяна</t>
  </si>
  <si>
    <t>Зал УС</t>
  </si>
  <si>
    <t>На этажах 65-124 можно указать Залы Советов, стяженные в вашем Подразделении ИДИВО (отмечено серым цветом)</t>
  </si>
  <si>
    <t>• На 64х этажах с 64 по 1-й четверть занимает Зал Управителей Синтеза и ¾ Служащий ИДИВО</t>
  </si>
  <si>
    <t>Андроновская Елена</t>
  </si>
  <si>
    <t>Прокопьева Ангелина</t>
  </si>
  <si>
    <t>Аспектная Лариса</t>
  </si>
  <si>
    <t xml:space="preserve">Ушакова Елена </t>
  </si>
  <si>
    <t>Бирюкова Евгения</t>
  </si>
  <si>
    <t>Финогенова Елена</t>
  </si>
  <si>
    <t>Гайворонская Наталья</t>
  </si>
  <si>
    <t>Данилина Инна</t>
  </si>
  <si>
    <t>Бессонова Елена</t>
  </si>
  <si>
    <t>Токарь Альбина</t>
  </si>
  <si>
    <t>Чернышова Вера</t>
  </si>
  <si>
    <t>Захарина Ольга</t>
  </si>
  <si>
    <t>Леоненко Юрий</t>
  </si>
  <si>
    <t>Фролова Елена</t>
  </si>
  <si>
    <t>Андроновский Александр</t>
  </si>
  <si>
    <t>Бирюкова Марина</t>
  </si>
  <si>
    <t>Устинова Ирина</t>
  </si>
  <si>
    <t>Кишиневский Сергей</t>
  </si>
  <si>
    <t>Зарубина Елена</t>
  </si>
  <si>
    <t>Захарина Наталия</t>
  </si>
  <si>
    <t>Шпенькова Надежда</t>
  </si>
  <si>
    <t>Кокуева Галина</t>
  </si>
  <si>
    <t>Лебедева Любовь</t>
  </si>
  <si>
    <t>Мухаметжанова Раися</t>
  </si>
  <si>
    <t>Гасова Вера</t>
  </si>
  <si>
    <t>Тупотина Любовь</t>
  </si>
  <si>
    <t>Потемкина Татьяна</t>
  </si>
  <si>
    <t>Павлова Надежда</t>
  </si>
  <si>
    <t xml:space="preserve">Леппик Галина </t>
  </si>
  <si>
    <t>Жаркова Тамара</t>
  </si>
  <si>
    <t>Швец Ольга</t>
  </si>
  <si>
    <t>Ионова Юлия</t>
  </si>
  <si>
    <t>Барченков Дмитрий</t>
  </si>
  <si>
    <t>Золоторева Светлана</t>
  </si>
  <si>
    <t>Соколова Елена</t>
  </si>
  <si>
    <t>Стукова Вера</t>
  </si>
  <si>
    <t>Мухаметжанова Ильхамия</t>
  </si>
  <si>
    <t>Шабурова Елена</t>
  </si>
  <si>
    <t>Щербакова Любовь</t>
  </si>
  <si>
    <t>Константинова Елена</t>
  </si>
  <si>
    <t>Казачков Илья</t>
  </si>
  <si>
    <t>Жигарева Галина</t>
  </si>
  <si>
    <t>Козлова Татьяна</t>
  </si>
  <si>
    <t>Яновицкая Татьяна</t>
  </si>
  <si>
    <t>Фельшина Алла</t>
  </si>
  <si>
    <t>Голованова Ливия</t>
  </si>
  <si>
    <t>Александрова Светлана</t>
  </si>
  <si>
    <t>Савченко Светлана</t>
  </si>
  <si>
    <t>Панина Лариса</t>
  </si>
  <si>
    <t>Райко Оксана</t>
  </si>
  <si>
    <t>Иванова Анастасия</t>
  </si>
  <si>
    <t>Новоселова Евгения</t>
  </si>
  <si>
    <t>Константинова Надежда</t>
  </si>
  <si>
    <t>Кузнецова Валентина</t>
  </si>
  <si>
    <t>Андроновская Вера</t>
  </si>
  <si>
    <t>Зубова Любовь</t>
  </si>
  <si>
    <t>Мухаметжанова Камила</t>
  </si>
  <si>
    <t>Ушаков Дмитрий</t>
  </si>
  <si>
    <t>Мельникова Дина</t>
  </si>
  <si>
    <t>Хохлова Надежда</t>
  </si>
  <si>
    <t>Иванова Елена</t>
  </si>
  <si>
    <t>Гусарова Галина</t>
  </si>
  <si>
    <t>Брагин Дмитрий</t>
  </si>
  <si>
    <t>Пурденко Елена</t>
  </si>
  <si>
    <t>Нижний Новгород</t>
  </si>
  <si>
    <t>Тбилиси</t>
  </si>
  <si>
    <t>Тлалнэпантла дэ Баз, Мексика</t>
  </si>
  <si>
    <t>ФИО</t>
  </si>
  <si>
    <t>Сухоруков Алексей</t>
  </si>
  <si>
    <t>Сухорукова Маргарита</t>
  </si>
  <si>
    <t>Мартюгина Ирина</t>
  </si>
  <si>
    <t>Лазарева Татьяна</t>
  </si>
  <si>
    <t>Нагорнова Елена</t>
  </si>
  <si>
    <t>Сторожинская Надежда</t>
  </si>
  <si>
    <t>Мясникова Лариса</t>
  </si>
  <si>
    <t xml:space="preserve">Павонова Зоя </t>
  </si>
  <si>
    <t xml:space="preserve">Подгорная Вероника </t>
  </si>
  <si>
    <t xml:space="preserve">Дубенкова Светлана </t>
  </si>
  <si>
    <t>Региональный (Р) или Местный (М) Совет МГК</t>
  </si>
  <si>
    <t>Нижнего Новгорода</t>
  </si>
  <si>
    <t>Зал УО ИВО Изначальная  Ипостась Физичности</t>
  </si>
  <si>
    <t>Зал УО  ИВО Изначальная  Ипостась Звездной Вселенной</t>
  </si>
  <si>
    <t xml:space="preserve">Зал УО ИВО Изначальная  Ипостась Универсума Солнца  </t>
  </si>
  <si>
    <t>Зал УО ИВО Изначальная  Ипостась Единства Галактики</t>
  </si>
  <si>
    <t>Зал УО ИВО Изначальная  Ипостась Всеединства Супергалактики</t>
  </si>
  <si>
    <t>Васильев Антон, Татьяна</t>
  </si>
  <si>
    <t xml:space="preserve">Лукина Наиля </t>
  </si>
  <si>
    <t>Ману, Ипостась Изначально Вышестоящего Отца, Глава</t>
  </si>
  <si>
    <t>ИО</t>
  </si>
  <si>
    <t>Часть</t>
  </si>
  <si>
    <t>Учитель, Ипостась Огня</t>
  </si>
  <si>
    <t>Праведник, Глава Синтеза Неизречённого</t>
  </si>
  <si>
    <t>Праведник, Глава Синтеза Предвечного</t>
  </si>
  <si>
    <t>Праведник, Глава Синтеза Всемогущего</t>
  </si>
  <si>
    <t>Праведник, Глава Синтеза Всевышнего</t>
  </si>
  <si>
    <t>Адепт, Глава Синтеза Творца</t>
  </si>
  <si>
    <t>Адепт, Глава Синтеза Теурга</t>
  </si>
  <si>
    <t>Адепт, Глава Синтеза Ману</t>
  </si>
  <si>
    <t>Адепт, Глава Синтеза Предначального</t>
  </si>
  <si>
    <t>Архат, Глава Идивного Синтеза Владыки</t>
  </si>
  <si>
    <t>Архат, Глава Идивного Синтеза Учителя</t>
  </si>
  <si>
    <t>Архат, Глава Идивного Синтеза Логоса</t>
  </si>
  <si>
    <t>Архат, Глава Идивного Синтеза Аспекта</t>
  </si>
  <si>
    <t>Архат, Глава Идивного Синтеза Сотрудника</t>
  </si>
  <si>
    <t>Архат, Глава Идивного Синтеза Ипостаси</t>
  </si>
  <si>
    <t>Архат, Глава Идивного Синтеза Ведущего</t>
  </si>
  <si>
    <t>Архат, Глава Идивного Синтеза Праведника</t>
  </si>
  <si>
    <t>Посвященный, Глава Иерархического Синтеза ИДИВО Человека Изначальности</t>
  </si>
  <si>
    <t>Посвященный, Глава Иерархического Синтеза Хум</t>
  </si>
  <si>
    <t>Посвященный, Глава Иерархического Синтеза Монады</t>
  </si>
  <si>
    <t>Ученик, Глава Цивилизационного Синтеза ИДИВО Человека Проявления</t>
  </si>
  <si>
    <t>Ученик, Глава Цивилизационного Синтеза ИДИВО Человека Метагалактики</t>
  </si>
  <si>
    <t>Совет Изначально Вышестоящего Отца:</t>
  </si>
  <si>
    <t>Основной состав Дома Отца явлением трёх Служащих иерархически:</t>
  </si>
  <si>
    <t>Зал УС Синтез Психодинамики ИДИВО, ИВл Филипп Марина</t>
  </si>
  <si>
    <t>Зал УС Синтез Теофы ИДИВО, ИВл Юлий Сиана</t>
  </si>
  <si>
    <t>Зал УС Синтез Метагалактики ИДИВО, ИВл Юсеф Она</t>
  </si>
  <si>
    <t>Московской области</t>
  </si>
  <si>
    <t>Вологодской области</t>
  </si>
  <si>
    <t>Номер Синтезного Состава</t>
  </si>
  <si>
    <t>Номер Огненного Состава</t>
  </si>
  <si>
    <t>Номер Неизреченного</t>
  </si>
  <si>
    <t>Тел.1:</t>
  </si>
  <si>
    <t>Тел.2:</t>
  </si>
  <si>
    <t>Тел.3:</t>
  </si>
  <si>
    <t>На этом листе необходимо ввести номер подразделения ИДИВО и персональные данные Полномочных. Данные вводятся только в ячейки серого цвета.</t>
  </si>
  <si>
    <t>Данная таблица заполняется полностью автоматически после ввода исходных данных Полномочных на первом листе!</t>
  </si>
  <si>
    <t>Таблица заполняется полностью автоматически после ввода Полномочных и Человеков Огненного Состава.</t>
  </si>
  <si>
    <t>Данная таблица заполняется автоматически после ввода исходных данных на первом листе.</t>
  </si>
  <si>
    <t>Ведущий 1 филиала</t>
  </si>
  <si>
    <t>Ведущий 2 филиала</t>
  </si>
  <si>
    <t>Ведущий 3 филиала</t>
  </si>
  <si>
    <t>Ведущий 4 филиала</t>
  </si>
  <si>
    <t>Праведник 1 филиала</t>
  </si>
  <si>
    <t>Праведник 2 филиала</t>
  </si>
  <si>
    <t>Праведник 3 филиала</t>
  </si>
  <si>
    <t>Праведник 4 филиала</t>
  </si>
  <si>
    <t>Адепт 1 филиала</t>
  </si>
  <si>
    <t>Адепт 2 филиала</t>
  </si>
  <si>
    <t>Адепт 3 филиала</t>
  </si>
  <si>
    <t>Адепт 4 филиала</t>
  </si>
  <si>
    <t>Архат Ведущего 1 филиала</t>
  </si>
  <si>
    <t>Архат Праведника 1 филиала</t>
  </si>
  <si>
    <t>Архат Адепта 1 филиала</t>
  </si>
  <si>
    <t>Архат Ведущего 2 филиала</t>
  </si>
  <si>
    <t>Архат Праведника 2 филиала</t>
  </si>
  <si>
    <t>Архат Адепта 2 филиала</t>
  </si>
  <si>
    <t>Архат Ведущего 3 филиала</t>
  </si>
  <si>
    <t>Архат Праведника 3 филиала</t>
  </si>
  <si>
    <t>Архат Адепта 3 филиала</t>
  </si>
  <si>
    <t>Архат Ведущего 4 филиала</t>
  </si>
  <si>
    <t>Архат Праведника 4 филиала</t>
  </si>
  <si>
    <t>Архат Адепта 4 филиала</t>
  </si>
  <si>
    <t>Посвященный Ведущего 4 филиала</t>
  </si>
  <si>
    <t>Посвященный Праведника 4 филиала</t>
  </si>
  <si>
    <t>Посвященный Адепта 4 филиала</t>
  </si>
  <si>
    <t>Посвященный Ведущего 3 филиала</t>
  </si>
  <si>
    <t>Посвященный Праведника 3 филиала</t>
  </si>
  <si>
    <t>Посвященный Адепта 3 филиала</t>
  </si>
  <si>
    <t>Посвященный Ведущего 2 филиала</t>
  </si>
  <si>
    <t>Посвященный Праведника 2 филиала</t>
  </si>
  <si>
    <t>Посвященный Адепта 2 филиала</t>
  </si>
  <si>
    <t>Посвященный Ведущего 1 филиала</t>
  </si>
  <si>
    <t>Посвященный Праведника 1 филиала</t>
  </si>
  <si>
    <t>Посвященный Адепта 1 филиала</t>
  </si>
  <si>
    <t>Ученик Ведущего 4 филиала</t>
  </si>
  <si>
    <t>Ученик Праведника 4 филиала</t>
  </si>
  <si>
    <t>Ученик Адепта 4 филиала</t>
  </si>
  <si>
    <t>Ученик Ведущего 3 филиала</t>
  </si>
  <si>
    <t>Ученик Праведника 3 филиала</t>
  </si>
  <si>
    <t>Ученик Адепта 3 филиала</t>
  </si>
  <si>
    <t>Ученик Ведущего 2 филиала</t>
  </si>
  <si>
    <t>Ученик Праведника 2 филиала</t>
  </si>
  <si>
    <t>Ученик Адепта 2 филиала</t>
  </si>
  <si>
    <t>Ученик Ведущего 1 филиала</t>
  </si>
  <si>
    <t>Ученик Праведника 1 филиала</t>
  </si>
  <si>
    <t>Ученик Адепта 1 филиала</t>
  </si>
  <si>
    <t>Ученик, Глава Цивилизационного Синтеза Ума</t>
  </si>
  <si>
    <t>Ученик, Глава Цивилизационного Синтеза Провидения</t>
  </si>
  <si>
    <t>Ученик, Глава Цивилизационного Синтеза Огненной Нити</t>
  </si>
  <si>
    <t>Ученик, Глава Цивилизационного Синтеза Пламени Отца</t>
  </si>
  <si>
    <t>Ученик, Глава Цивилизационного Синтеза Трансвизора</t>
  </si>
  <si>
    <t>Ученик, Глава Цивилизационного Синтеза Интеллекта</t>
  </si>
  <si>
    <t>Ученик, Глава Цивилизационного Синтеза Престола</t>
  </si>
  <si>
    <t>Человек Изначальный, Глава Психодинамического Синтеза Веры</t>
  </si>
  <si>
    <t>Человек Изначальный, Глава Психодинамического Синтеза Мощи Отца</t>
  </si>
  <si>
    <t>Человек Изначальный, Глава Психодинамического Синтеза ИДИВО Человека Планеты</t>
  </si>
  <si>
    <t>Человек Изначальный, Глава Психодинамического Синтеза Столпа</t>
  </si>
  <si>
    <t>Человек Изначальный, Глава Психодинамического Синтеза Сознания</t>
  </si>
  <si>
    <t>Человек Изначальный, Глава Психодинамического Синтеза Грааля</t>
  </si>
  <si>
    <t>Человек Изначальный, Глава Психодинамического Синтеза Синтезобраза</t>
  </si>
  <si>
    <t>Человек Изначальный, Глава Психодинамического Синтеза Души</t>
  </si>
  <si>
    <t>Человек Изначальный, Глава Психодинамического Синтеза Слова Отца</t>
  </si>
  <si>
    <t>Человек Изначальный, Глава Психодинамического Синтеза Образа Отца</t>
  </si>
  <si>
    <t>Иосифа Славии</t>
  </si>
  <si>
    <t>Мории Свет</t>
  </si>
  <si>
    <t>Филиппа Марины</t>
  </si>
  <si>
    <t>Византия Альбины</t>
  </si>
  <si>
    <t>Янова Вероники</t>
  </si>
  <si>
    <t>Юлия Сианы</t>
  </si>
  <si>
    <t>Юсефа Оны</t>
  </si>
  <si>
    <t>Владомира Стефаны</t>
  </si>
  <si>
    <t>Саввы Святы</t>
  </si>
  <si>
    <t>Савелия Баяны</t>
  </si>
  <si>
    <t>Вильгельма Екатерины</t>
  </si>
  <si>
    <t>Юстаса Сивиллы</t>
  </si>
  <si>
    <t>Александра Тамилы</t>
  </si>
  <si>
    <t>Яромира Ники</t>
  </si>
  <si>
    <t>Эдуарда Эмилии</t>
  </si>
  <si>
    <t>Фадея Елены</t>
  </si>
  <si>
    <t>Серафима Валерии</t>
  </si>
  <si>
    <t>Святослава Олеси</t>
  </si>
  <si>
    <t>Сергея Юлианы</t>
  </si>
  <si>
    <t>Сулеймана Синтии</t>
  </si>
  <si>
    <t>Себастьяна Виктории</t>
  </si>
  <si>
    <t>Теодора Дариды</t>
  </si>
  <si>
    <t>Антея Алины</t>
  </si>
  <si>
    <t>Наума Софьи</t>
  </si>
  <si>
    <t>Велемира Агафьи</t>
  </si>
  <si>
    <t>Георга Дарьи</t>
  </si>
  <si>
    <t>Алексея Иланы</t>
  </si>
  <si>
    <t>Эмиля Яны</t>
  </si>
  <si>
    <t>Дария Давлаты</t>
  </si>
  <si>
    <t>Валентина Ирины</t>
  </si>
  <si>
    <t>Савия Лины</t>
  </si>
  <si>
    <t>Вячеслава Анастасии</t>
  </si>
  <si>
    <t>Андрея Омы</t>
  </si>
  <si>
    <t>Давида Сольвейг</t>
  </si>
  <si>
    <t>Евгения Октавии</t>
  </si>
  <si>
    <t>Есения Версавии</t>
  </si>
  <si>
    <t>Константина Ксении</t>
  </si>
  <si>
    <t>Ростислава Эммы</t>
  </si>
  <si>
    <t>Яна Стафии</t>
  </si>
  <si>
    <t>Василия Оксаны</t>
  </si>
  <si>
    <t>Арсения Ульяны</t>
  </si>
  <si>
    <t>Огюста Беатрисс</t>
  </si>
  <si>
    <t>Илия Оливии</t>
  </si>
  <si>
    <t>Геральда Аллы</t>
  </si>
  <si>
    <t>Платона Натали</t>
  </si>
  <si>
    <t>Николая Эвы</t>
  </si>
  <si>
    <t>Игоря Ланы</t>
  </si>
  <si>
    <t>Яра Одель</t>
  </si>
  <si>
    <t>Вадима Тамары</t>
  </si>
  <si>
    <t>Огнеслава Нины</t>
  </si>
  <si>
    <t>Марка Орфеи</t>
  </si>
  <si>
    <t>Теона Вергилии</t>
  </si>
  <si>
    <t>Трофима Василисы</t>
  </si>
  <si>
    <t>Емельяна Варвары</t>
  </si>
  <si>
    <t>Ефрема Арины</t>
  </si>
  <si>
    <t>Натана Амалии</t>
  </si>
  <si>
    <t>Артёма Елизаветы</t>
  </si>
  <si>
    <t>Игнатия Веры</t>
  </si>
  <si>
    <t>Юлиана Мирославы</t>
  </si>
  <si>
    <t>Аркадия Даяны</t>
  </si>
  <si>
    <t>Таблица заполняется автоматически после ввода территории и ФИО на листе филиалов!</t>
  </si>
  <si>
    <t>Логос, Глава Дома Отца Управления Синтеза Изначальных Владык Кут Хуми Фаинь ИДИВО</t>
  </si>
  <si>
    <t>Ведущий, Глава Профессионального Синтеза Конфедерации</t>
  </si>
  <si>
    <t>Ведущий, Глава Синтеза Изначально Вышестоящего Отца Теофы</t>
  </si>
  <si>
    <t>Ведущий, Глава Цельного Синтеза Метагалактики</t>
  </si>
  <si>
    <t>Аспект, Глава Дома Отца Управления Синтеза Изначальных Владык Иосиф Славия Иерархии ИДИВО</t>
  </si>
  <si>
    <t>Ипостась, Глава Дома Отца Управления Синтеза Изначальных Владык Мория Свет Цивилизации ИДИВО</t>
  </si>
  <si>
    <t>Сотрудник, Глава Дома Отца Управления Синтеза Изначальных Владык Филипп Марина Психодинамики ИДИВО</t>
  </si>
  <si>
    <t>Человеки:</t>
  </si>
  <si>
    <t>При отсутствии Человеков лишние строки можно скрыть или удалить</t>
  </si>
  <si>
    <t>На этом листе вводятся данные Огненного Состава - позиции 69,70,71 Распоряжения 29. Данные автоматически распределяется по листам Домов Отца. Данные вводятся только в ячейки серого цвета. Должностные звания формируются автоматически на основе номера Человека Огненного Состава (69,70 или 71) и номера Служащего Синтезного Состава (21-68), в команду которого входит данный Человек Огненного Состава.</t>
  </si>
  <si>
    <t>Основной состав Домов Отца филиалов явлением трёх Служащих (Ведущего, Праведника, Адепта) иерархически</t>
  </si>
  <si>
    <t>Адепт 8 филиала</t>
  </si>
  <si>
    <t>Адепт 7 филиала</t>
  </si>
  <si>
    <t>Адепт 6 филиала</t>
  </si>
  <si>
    <t>Адепт 5 филиала</t>
  </si>
  <si>
    <t>Адепт 10 филиала</t>
  </si>
  <si>
    <t>Адепт 9 филиала</t>
  </si>
  <si>
    <t>Архат 10 филиала</t>
  </si>
  <si>
    <t>Архат 9 филиала</t>
  </si>
  <si>
    <t>Архат 8 филиала</t>
  </si>
  <si>
    <t>Архат 7 филиала</t>
  </si>
  <si>
    <t>Архат 6 филиала</t>
  </si>
  <si>
    <t>Архат 5 филиала</t>
  </si>
  <si>
    <t>Посвященный 10 филиала</t>
  </si>
  <si>
    <t>Посвященный 9 филиала</t>
  </si>
  <si>
    <t>Посвященный 8 филиала</t>
  </si>
  <si>
    <t>Посвященный 7 филиала</t>
  </si>
  <si>
    <t>Посвященный 6 филиала</t>
  </si>
  <si>
    <t>Посвященный 5 филиала</t>
  </si>
  <si>
    <t>Смоленска</t>
  </si>
  <si>
    <t xml:space="preserve">Для наглядности нелинейных иерархических взаимодействий между Служащими ДО данную таблицу можно распечатать в цвете и повесить в Доме подразделения. </t>
  </si>
  <si>
    <t>Введите названия территорий Филиалов (для Глав в именительном падеже; для Служащих МГК в родительном падеже)</t>
  </si>
  <si>
    <t>Липецка</t>
  </si>
  <si>
    <t>Калуги</t>
  </si>
  <si>
    <t>Предначальная, Ипостась Основы</t>
  </si>
  <si>
    <t>Владычица, Ипостась Синтеза</t>
  </si>
  <si>
    <t>Широкова Анна</t>
  </si>
  <si>
    <t>Широкова Валерия</t>
  </si>
  <si>
    <r>
      <t xml:space="preserve">На этом листе вводятся данные филиалов. Филиал имеет Дом Отца, если в филиале не менее четырех Служащих. Число филиалов с Домами Отца может быть до четырех. Филиалы без Домов Отца (1-3 Служащих) пронумерованы с пятого и далее. Если таблица не помещается на экране по ширине, в правом нижнем углу можно изменить ее масштаб. Обратите внимание, что для членов МГК название территории вводится в родительном падеже. Автоматизировать это невозможно. Отслеживайте правильность названия территорий сами.
</t>
    </r>
    <r>
      <rPr>
        <b/>
        <sz val="11"/>
        <color rgb="FFFF0000"/>
        <rFont val="Calibri"/>
        <family val="2"/>
        <charset val="204"/>
      </rPr>
      <t>Данные вводятся только в ячейки серого цвета. Должностное звание генерируется если введено и название территории, и ФИО Служащего.</t>
    </r>
  </si>
  <si>
    <t>Человек Изн. Ведущего 1 филиала</t>
  </si>
  <si>
    <t>Человек Изн. Ведущего 2 филиала</t>
  </si>
  <si>
    <t>Человек Изн. Ведущего 3 филиала</t>
  </si>
  <si>
    <t>Человек Изн. Ведущего 4 филиала</t>
  </si>
  <si>
    <t>Человек Изн. Праведника 1 филиала</t>
  </si>
  <si>
    <t>Человек Изн. Праведника 2 филиала</t>
  </si>
  <si>
    <t>Человек Изн. Праведника 3 филиала</t>
  </si>
  <si>
    <t>Человек Изн. Праведника 4 филиала</t>
  </si>
  <si>
    <t>Человек Изн. Адепта 1 филиала</t>
  </si>
  <si>
    <t>Человек Изн. Адепта 2 филиала</t>
  </si>
  <si>
    <t>Человек Изн. Адепта 3 филиала</t>
  </si>
  <si>
    <t>Человек Изн. Адепта 4 филиала</t>
  </si>
  <si>
    <r>
      <t xml:space="preserve">На этом листе вводятся данные Огненного Состава - позиция 72 Распоряжения 29. Автоматического распределения по Домам Отца нет. Данные вводятся только в ячейки серого цвета. Должностные звания формируются автоматически на основе номера Неизреченного (с первого и далее), номера Человека Огненного Состава (69,70,71) и номера Служащего Синтезного Состава (21-68), в команду которых входит данный Неизреченный. Для примера введны по восемь Неизреченных у каждого из трех Человеков у первых двух Архатов в столпе Синтезного Состава.
</t>
    </r>
    <r>
      <rPr>
        <b/>
        <sz val="11"/>
        <color rgb="FFFF0000"/>
        <rFont val="Calibri"/>
        <family val="2"/>
        <charset val="204"/>
      </rPr>
      <t>Внимание! Название части в должности ставится не в именительном падеже, как опубликовано, а в родительном (Вечности, Истины, Абсолюта, Омеги и т.д.).</t>
    </r>
  </si>
  <si>
    <t>Пламени</t>
  </si>
  <si>
    <t>Физического Тела</t>
  </si>
  <si>
    <t>Синтезтела Матери</t>
  </si>
  <si>
    <t>Синтезтела Сына</t>
  </si>
  <si>
    <t>Синтезтела Дочери</t>
  </si>
  <si>
    <t>Синтезтела Аватара</t>
  </si>
  <si>
    <t>Синтезтела Майтрейи</t>
  </si>
  <si>
    <t>Синтезтела Христа</t>
  </si>
  <si>
    <t>Синтезтела Будды</t>
  </si>
  <si>
    <t>Синтезтела Предвечного</t>
  </si>
  <si>
    <t>Синтезтела Всемогущего</t>
  </si>
  <si>
    <t>Синтезтела Всевышнего</t>
  </si>
  <si>
    <t>Синтезтела Творца</t>
  </si>
  <si>
    <t>Синтезтела Теурга</t>
  </si>
  <si>
    <t>Синтезтела Ману</t>
  </si>
  <si>
    <t>Синтезтела Предначального</t>
  </si>
  <si>
    <t>Синтезтела Учителя</t>
  </si>
  <si>
    <t>Синтезтела Логоса</t>
  </si>
  <si>
    <t>Синтезтела Аспекта</t>
  </si>
  <si>
    <t>Синтезтела Ипостаси</t>
  </si>
  <si>
    <t>Синтезтела Сотрудника</t>
  </si>
  <si>
    <t>Синтезтела Ведущего</t>
  </si>
  <si>
    <t>Синтезтела Праведника</t>
  </si>
  <si>
    <t>Синтезтела Архата</t>
  </si>
  <si>
    <t>Преначального</t>
  </si>
  <si>
    <t>Человека Изначального</t>
  </si>
  <si>
    <t>Условия</t>
  </si>
  <si>
    <t>Свойства</t>
  </si>
  <si>
    <t>Качества</t>
  </si>
  <si>
    <t>Функции</t>
  </si>
  <si>
    <t>Принципа</t>
  </si>
  <si>
    <t>Процесса</t>
  </si>
  <si>
    <t>Активности</t>
  </si>
  <si>
    <t>Заряженности</t>
  </si>
  <si>
    <t>Возожжённости</t>
  </si>
  <si>
    <t>Идеи</t>
  </si>
  <si>
    <t>Сути</t>
  </si>
  <si>
    <t>Смысла</t>
  </si>
  <si>
    <t>Мысли</t>
  </si>
  <si>
    <t>Чувства</t>
  </si>
  <si>
    <t>Ощущения</t>
  </si>
  <si>
    <t>Движения</t>
  </si>
  <si>
    <t>Огня</t>
  </si>
  <si>
    <t>Духа</t>
  </si>
  <si>
    <t>Света</t>
  </si>
  <si>
    <t>Энергии</t>
  </si>
  <si>
    <t>Субъядерности</t>
  </si>
  <si>
    <t>Формы</t>
  </si>
  <si>
    <t>Содержания</t>
  </si>
  <si>
    <t>Поля</t>
  </si>
  <si>
    <t>Планеты</t>
  </si>
  <si>
    <t>Всеединства Супергалактики</t>
  </si>
  <si>
    <t>Единства Галактики</t>
  </si>
  <si>
    <t>Универсума Солнца</t>
  </si>
  <si>
    <t>Звездной Вселенной</t>
  </si>
  <si>
    <t>Физичности</t>
  </si>
  <si>
    <t>Сераписа Велетте</t>
  </si>
  <si>
    <t>Дмитрия Кристины</t>
  </si>
  <si>
    <t>Германии</t>
  </si>
  <si>
    <t>Кузнецова Лариса</t>
  </si>
  <si>
    <t>Лукаш Наталья</t>
  </si>
  <si>
    <t>Христыч Ольга</t>
  </si>
  <si>
    <t>Савельева Элеонора</t>
  </si>
  <si>
    <t>Иволгина Светлана</t>
  </si>
  <si>
    <t>Зайцева Вера</t>
  </si>
  <si>
    <t>Безгубенко Яна</t>
  </si>
  <si>
    <t>Дячук Антонина</t>
  </si>
  <si>
    <t xml:space="preserve">Юрова Нина </t>
  </si>
  <si>
    <t>Дернович Петр</t>
  </si>
  <si>
    <t xml:space="preserve">Андреева Надежда </t>
  </si>
  <si>
    <t xml:space="preserve">Торопова Наталья </t>
  </si>
  <si>
    <t xml:space="preserve">Салихова Татьяна </t>
  </si>
  <si>
    <t xml:space="preserve">Сухоруков Антон </t>
  </si>
  <si>
    <t xml:space="preserve">Семянникова Валентина </t>
  </si>
  <si>
    <t xml:space="preserve">Музгунова Виктория </t>
  </si>
  <si>
    <t xml:space="preserve">Данько Юрий </t>
  </si>
  <si>
    <t xml:space="preserve">Тарасюк Ирина </t>
  </si>
  <si>
    <t xml:space="preserve">Смирнова Татьяна </t>
  </si>
  <si>
    <t xml:space="preserve">Кухарь Ирина </t>
  </si>
  <si>
    <t>Малинина Анастасия</t>
  </si>
  <si>
    <t>Лукаш Владимир</t>
  </si>
  <si>
    <t>Чудова Ольга</t>
  </si>
  <si>
    <t>Соловьёва Ирина</t>
  </si>
  <si>
    <t>Гладикова Елена</t>
  </si>
  <si>
    <t>Лозовская Александра</t>
  </si>
  <si>
    <t>Эоан Антуанэтта</t>
  </si>
  <si>
    <t>Буддичности Человека</t>
  </si>
  <si>
    <t>Эоана Антуанэты</t>
  </si>
  <si>
    <t>Неизреченный Управления Синтеза Эоан Антуанэта</t>
  </si>
  <si>
    <t>Волгодонск</t>
  </si>
  <si>
    <t>Волгодонска</t>
  </si>
  <si>
    <t>Ярославля</t>
  </si>
  <si>
    <t>Иконникова Наталья</t>
  </si>
  <si>
    <t>Синтезтела</t>
  </si>
  <si>
    <t>Физического Тела ИДИВО</t>
  </si>
  <si>
    <t>Синтезтела ИДИВО</t>
  </si>
  <si>
    <t>Физическое тело ИДИВО</t>
  </si>
  <si>
    <t>Синтезтело ИДИВО</t>
  </si>
  <si>
    <t>Посвященный, Глава Иерархического Синтеза Физического Тела</t>
  </si>
  <si>
    <t>Посвященный, Глава Иерархического Синтеза Разума</t>
  </si>
  <si>
    <t>Посвященный, Глава Иерархического Синтеза Сердца</t>
  </si>
  <si>
    <t>Посвященный, Глава Иерархического Синтеза Головерсума</t>
  </si>
  <si>
    <t>Посвященный, Глава Иерархического Синтеза Восприятия</t>
  </si>
  <si>
    <t>Ученик, Глава Цивилизационного Синтеза Синтезтела</t>
  </si>
  <si>
    <t>Темеркулов Кайрат</t>
  </si>
  <si>
    <t xml:space="preserve">Дубинина Анна </t>
  </si>
  <si>
    <t>Потенциала</t>
  </si>
  <si>
    <t>Чувствознания</t>
  </si>
  <si>
    <t>Осмысленности</t>
  </si>
  <si>
    <t>Сообразительности</t>
  </si>
  <si>
    <t>Мышления</t>
  </si>
  <si>
    <t>ИДИВО Адепта</t>
  </si>
  <si>
    <t>Синтезтела Владыки</t>
  </si>
  <si>
    <t>Человек Изначальный, Глава Психодинамического Синтеза Потенциала</t>
  </si>
  <si>
    <t>Человек Изначальный, Глава Психодинамического Синтеза Чувствознания</t>
  </si>
  <si>
    <t>Ученик, Глава Цивилизационного Синтеза Осмысленности</t>
  </si>
  <si>
    <t>Ученик, Глава Цивилизационного Синтеза Сообразительности</t>
  </si>
  <si>
    <t>Вечности Отца</t>
  </si>
  <si>
    <t>Посвященный, Глава Иерархического Синтеза Вечности Отца</t>
  </si>
  <si>
    <t>Посвященный, Глава Иерархического Синтеза Мышления</t>
  </si>
  <si>
    <t>Посвященный, Глава Иерархического Синтеза Омеги</t>
  </si>
  <si>
    <t>Посвященный, Глава Иерархического Синтеза Абсолюта</t>
  </si>
  <si>
    <t>Архат, Глава Идивного Синтеза Ока</t>
  </si>
  <si>
    <t>Архат, Глава Идивного Синтеза Истины</t>
  </si>
  <si>
    <t>Архат, Глава Идивного Синтеза Синтезтела Архата</t>
  </si>
  <si>
    <t>Архат, Глава Идивного Синтеза ИДИВО Адепта</t>
  </si>
  <si>
    <t>ИДИВО Владыки</t>
  </si>
  <si>
    <t>ИДИВО Неизреченного</t>
  </si>
  <si>
    <t>Потенциала ИДИВО</t>
  </si>
  <si>
    <t>Чувствознания ИДИВО</t>
  </si>
  <si>
    <t>Осмысленности ИДИВО</t>
  </si>
  <si>
    <t>Сообразительности ИДИВО</t>
  </si>
  <si>
    <t>Мышления ИДИВО</t>
  </si>
  <si>
    <t>Мышление ИДИВО</t>
  </si>
  <si>
    <t>Сообразительность ИДИВО</t>
  </si>
  <si>
    <t>Осмысленность ИДИВО</t>
  </si>
  <si>
    <t>Пламени Отца ИДИВО</t>
  </si>
  <si>
    <t>Пламени Отца</t>
  </si>
  <si>
    <t>Вечности Отца ИДИВО</t>
  </si>
  <si>
    <t>Вечность Отца ИДИВО</t>
  </si>
  <si>
    <t>Чувствознание ИДИВО</t>
  </si>
  <si>
    <t>Потенциал ИДИВО</t>
  </si>
  <si>
    <t>Зал УО  ИВО Изначальный Человек Метагалактики</t>
  </si>
  <si>
    <t>Темеркулова Сауле</t>
  </si>
  <si>
    <t>Человека ИДИВО</t>
  </si>
  <si>
    <t>Человек ИДИВО</t>
  </si>
  <si>
    <t>Ведущий, Глава Ипостасного Синтеза Человека</t>
  </si>
  <si>
    <t>Редакция 16.03.2016</t>
  </si>
  <si>
    <t>Иерархии</t>
  </si>
  <si>
    <t>Цивилизации</t>
  </si>
  <si>
    <t>Психодинамики</t>
  </si>
  <si>
    <t>Человека</t>
  </si>
  <si>
    <t>Конфедерации</t>
  </si>
  <si>
    <t>Теофы</t>
  </si>
  <si>
    <t>Бедердинова Гельнур</t>
  </si>
  <si>
    <t xml:space="preserve">Гусарова Галина </t>
  </si>
  <si>
    <t>Коршунова Наталья</t>
  </si>
  <si>
    <t>Латун Маргарита</t>
  </si>
  <si>
    <t>Зал УС Синтез Человека ИДИВО, ИВл Византий Альбина</t>
  </si>
  <si>
    <t>В.В.О-Б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</si>
</sst>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\-??_р_._-;_-@_-"/>
  </numFmts>
  <fonts count="7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rgb="FF4F81BD"/>
      <name val="Cambria"/>
      <family val="1"/>
      <charset val="204"/>
    </font>
    <font>
      <b/>
      <sz val="16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sz val="28"/>
      <color indexed="8"/>
      <name val="Calibri"/>
      <family val="2"/>
      <charset val="204"/>
    </font>
    <font>
      <b/>
      <sz val="36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2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2"/>
      <color indexed="8"/>
      <name val="Verdana"/>
      <family val="2"/>
      <charset val="204"/>
    </font>
    <font>
      <b/>
      <sz val="28"/>
      <color rgb="FFFF0000"/>
      <name val="Calibri"/>
      <family val="2"/>
      <charset val="204"/>
    </font>
    <font>
      <sz val="12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b/>
      <u/>
      <sz val="16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4"/>
      <color indexed="8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</font>
    <font>
      <u/>
      <sz val="8.8000000000000007"/>
      <color rgb="FF0000FF"/>
      <name val="Calibri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u/>
      <sz val="12.1"/>
      <color theme="10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B05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</font>
    <font>
      <i/>
      <sz val="10"/>
      <color indexed="8"/>
      <name val="Calibri"/>
      <family val="2"/>
      <charset val="204"/>
    </font>
    <font>
      <b/>
      <sz val="18"/>
      <color rgb="FFFF0000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52"/>
        <bgColor indexed="51"/>
      </patternFill>
    </fill>
    <fill>
      <patternFill patternType="solid">
        <fgColor rgb="FF66FFFF"/>
        <bgColor indexed="41"/>
      </patternFill>
    </fill>
    <fill>
      <patternFill patternType="solid">
        <fgColor rgb="FFCCFFFF"/>
        <bgColor indexed="26"/>
      </patternFill>
    </fill>
    <fill>
      <patternFill patternType="solid">
        <fgColor rgb="FFFDA49D"/>
        <bgColor indexed="45"/>
      </patternFill>
    </fill>
    <fill>
      <patternFill patternType="solid">
        <fgColor rgb="FFFFD4D1"/>
        <bgColor indexed="45"/>
      </patternFill>
    </fill>
    <fill>
      <patternFill patternType="solid">
        <fgColor rgb="FF66FF66"/>
        <bgColor indexed="22"/>
      </patternFill>
    </fill>
    <fill>
      <patternFill patternType="solid">
        <fgColor rgb="FFCCFF99"/>
        <bgColor indexed="22"/>
      </patternFill>
    </fill>
    <fill>
      <patternFill patternType="solid">
        <fgColor rgb="FF66FF66"/>
        <bgColor indexed="4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1"/>
      </patternFill>
    </fill>
    <fill>
      <patternFill patternType="solid">
        <fgColor rgb="FFCC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FF6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/>
      <top style="medium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ck">
        <color indexed="63"/>
      </left>
      <right/>
      <top/>
      <bottom style="medium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Protection="0">
      <alignment vertical="top" wrapText="1"/>
    </xf>
    <xf numFmtId="0" fontId="3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57" fillId="0" borderId="0"/>
    <xf numFmtId="0" fontId="58" fillId="0" borderId="0" applyBorder="0" applyProtection="0"/>
    <xf numFmtId="0" fontId="59" fillId="0" borderId="0"/>
    <xf numFmtId="0" fontId="56" fillId="0" borderId="0"/>
    <xf numFmtId="0" fontId="41" fillId="0" borderId="0" applyNumberFormat="0" applyFill="0" applyBorder="0" applyProtection="0">
      <alignment vertical="top" wrapText="1"/>
    </xf>
    <xf numFmtId="0" fontId="60" fillId="0" borderId="0"/>
    <xf numFmtId="0" fontId="61" fillId="0" borderId="0"/>
    <xf numFmtId="0" fontId="60" fillId="0" borderId="0"/>
    <xf numFmtId="0" fontId="23" fillId="0" borderId="0"/>
    <xf numFmtId="0" fontId="59" fillId="0" borderId="0"/>
    <xf numFmtId="0" fontId="65" fillId="0" borderId="0" applyNumberFormat="0" applyFill="0" applyBorder="0" applyAlignment="0" applyProtection="0">
      <alignment vertical="top"/>
      <protection locked="0"/>
    </xf>
    <xf numFmtId="164" fontId="56" fillId="0" borderId="0" applyFill="0" applyBorder="0" applyAlignment="0" applyProtection="0"/>
    <xf numFmtId="0" fontId="22" fillId="0" borderId="0"/>
  </cellStyleXfs>
  <cellXfs count="380">
    <xf numFmtId="0" fontId="0" fillId="0" borderId="0" xfId="0"/>
    <xf numFmtId="0" fontId="25" fillId="0" borderId="0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5" fillId="2" borderId="3" xfId="0" applyFont="1" applyFill="1" applyBorder="1" applyAlignment="1">
      <alignment horizontal="center" vertical="center" textRotation="90" wrapText="1"/>
    </xf>
    <xf numFmtId="0" fontId="25" fillId="2" borderId="5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8" borderId="9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4" borderId="9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textRotation="90" wrapText="1"/>
    </xf>
    <xf numFmtId="0" fontId="26" fillId="0" borderId="0" xfId="0" applyFont="1" applyAlignment="1">
      <alignment horizontal="center" wrapText="1"/>
    </xf>
    <xf numFmtId="0" fontId="25" fillId="16" borderId="17" xfId="0" applyFont="1" applyFill="1" applyBorder="1" applyAlignment="1">
      <alignment horizontal="center" vertical="center" wrapText="1"/>
    </xf>
    <xf numFmtId="0" fontId="25" fillId="18" borderId="16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5" fillId="10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2" borderId="1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5" fillId="3" borderId="6" xfId="0" applyFont="1" applyFill="1" applyBorder="1" applyAlignment="1">
      <alignment horizontal="center" vertical="center" wrapText="1"/>
    </xf>
    <xf numFmtId="0" fontId="25" fillId="9" borderId="20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vertical="center" wrapText="1"/>
    </xf>
    <xf numFmtId="0" fontId="25" fillId="12" borderId="20" xfId="0" applyFont="1" applyFill="1" applyBorder="1" applyAlignment="1">
      <alignment horizontal="center" vertical="center" wrapText="1"/>
    </xf>
    <xf numFmtId="0" fontId="25" fillId="13" borderId="20" xfId="0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 vertical="center" wrapText="1"/>
    </xf>
    <xf numFmtId="0" fontId="0" fillId="0" borderId="0" xfId="0" applyBorder="1"/>
    <xf numFmtId="0" fontId="29" fillId="0" borderId="0" xfId="0" applyFont="1" applyBorder="1"/>
    <xf numFmtId="0" fontId="29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wrapText="1"/>
    </xf>
    <xf numFmtId="0" fontId="29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8" fillId="0" borderId="0" xfId="1" applyFont="1" applyAlignment="1" applyProtection="1">
      <alignment horizontal="center"/>
    </xf>
    <xf numFmtId="0" fontId="0" fillId="19" borderId="14" xfId="0" applyFill="1" applyBorder="1"/>
    <xf numFmtId="0" fontId="0" fillId="25" borderId="14" xfId="0" applyFill="1" applyBorder="1"/>
    <xf numFmtId="0" fontId="0" fillId="20" borderId="14" xfId="0" applyFill="1" applyBorder="1"/>
    <xf numFmtId="0" fontId="0" fillId="23" borderId="14" xfId="0" applyFill="1" applyBorder="1"/>
    <xf numFmtId="0" fontId="0" fillId="28" borderId="14" xfId="0" applyFill="1" applyBorder="1"/>
    <xf numFmtId="0" fontId="0" fillId="22" borderId="14" xfId="0" applyFill="1" applyBorder="1"/>
    <xf numFmtId="0" fontId="0" fillId="27" borderId="14" xfId="0" applyFill="1" applyBorder="1"/>
    <xf numFmtId="0" fontId="27" fillId="0" borderId="0" xfId="0" applyFont="1" applyBorder="1"/>
    <xf numFmtId="0" fontId="27" fillId="0" borderId="0" xfId="0" applyFont="1"/>
    <xf numFmtId="0" fontId="40" fillId="0" borderId="0" xfId="0" applyFont="1" applyAlignment="1">
      <alignment wrapText="1"/>
    </xf>
    <xf numFmtId="0" fontId="40" fillId="16" borderId="1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textRotation="90" wrapText="1"/>
    </xf>
    <xf numFmtId="0" fontId="40" fillId="8" borderId="12" xfId="0" applyFont="1" applyFill="1" applyBorder="1" applyAlignment="1">
      <alignment horizontal="center" vertical="center" wrapText="1"/>
    </xf>
    <xf numFmtId="0" fontId="40" fillId="8" borderId="19" xfId="0" applyFont="1" applyFill="1" applyBorder="1" applyAlignment="1">
      <alignment horizontal="center" vertical="center" wrapText="1"/>
    </xf>
    <xf numFmtId="0" fontId="40" fillId="9" borderId="19" xfId="0" applyFont="1" applyFill="1" applyBorder="1" applyAlignment="1">
      <alignment horizontal="center" vertical="center" wrapText="1"/>
    </xf>
    <xf numFmtId="0" fontId="40" fillId="10" borderId="12" xfId="0" applyFont="1" applyFill="1" applyBorder="1" applyAlignment="1">
      <alignment horizontal="center" vertical="center" wrapText="1"/>
    </xf>
    <xf numFmtId="0" fontId="40" fillId="10" borderId="19" xfId="0" applyFont="1" applyFill="1" applyBorder="1" applyAlignment="1">
      <alignment horizontal="center" vertical="center" wrapText="1"/>
    </xf>
    <xf numFmtId="0" fontId="40" fillId="11" borderId="19" xfId="0" applyFont="1" applyFill="1" applyBorder="1" applyAlignment="1">
      <alignment horizontal="center" vertical="center" wrapText="1"/>
    </xf>
    <xf numFmtId="0" fontId="40" fillId="14" borderId="12" xfId="0" applyFont="1" applyFill="1" applyBorder="1" applyAlignment="1">
      <alignment horizontal="center" vertical="center" wrapText="1"/>
    </xf>
    <xf numFmtId="0" fontId="40" fillId="12" borderId="19" xfId="0" applyFont="1" applyFill="1" applyBorder="1" applyAlignment="1">
      <alignment horizontal="center" vertical="center" wrapText="1"/>
    </xf>
    <xf numFmtId="0" fontId="40" fillId="13" borderId="19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3" fillId="0" borderId="0" xfId="2" applyFont="1" applyAlignment="1">
      <alignment vertical="top" wrapText="1"/>
    </xf>
    <xf numFmtId="0" fontId="43" fillId="0" borderId="0" xfId="2" applyNumberFormat="1" applyFont="1" applyAlignment="1"/>
    <xf numFmtId="1" fontId="46" fillId="0" borderId="0" xfId="2" applyNumberFormat="1" applyFont="1" applyBorder="1" applyAlignment="1">
      <alignment horizontal="center" vertical="center" textRotation="90"/>
    </xf>
    <xf numFmtId="1" fontId="43" fillId="0" borderId="0" xfId="2" applyNumberFormat="1" applyFont="1" applyBorder="1" applyAlignment="1">
      <alignment vertical="center"/>
    </xf>
    <xf numFmtId="1" fontId="47" fillId="0" borderId="0" xfId="2" applyNumberFormat="1" applyFont="1" applyBorder="1" applyAlignment="1">
      <alignment horizontal="center" vertical="center"/>
    </xf>
    <xf numFmtId="0" fontId="43" fillId="0" borderId="0" xfId="2" applyNumberFormat="1" applyFont="1" applyBorder="1" applyAlignment="1"/>
    <xf numFmtId="0" fontId="43" fillId="0" borderId="0" xfId="2" applyNumberFormat="1" applyFont="1" applyAlignment="1">
      <alignment horizontal="center" vertical="center"/>
    </xf>
    <xf numFmtId="0" fontId="43" fillId="0" borderId="0" xfId="2" applyNumberFormat="1" applyFont="1" applyAlignment="1">
      <alignment horizontal="left" vertical="center"/>
    </xf>
    <xf numFmtId="0" fontId="43" fillId="0" borderId="0" xfId="2" applyFont="1" applyAlignment="1">
      <alignment horizontal="left" vertical="center" wrapText="1" indent="2"/>
    </xf>
    <xf numFmtId="0" fontId="43" fillId="0" borderId="0" xfId="2" applyFont="1" applyAlignment="1">
      <alignment horizontal="justify" vertical="center" wrapText="1"/>
    </xf>
    <xf numFmtId="0" fontId="48" fillId="0" borderId="0" xfId="0" applyFont="1" applyAlignment="1">
      <alignment horizontal="center"/>
    </xf>
    <xf numFmtId="0" fontId="31" fillId="0" borderId="0" xfId="0" applyFont="1" applyAlignment="1">
      <alignment wrapText="1"/>
    </xf>
    <xf numFmtId="0" fontId="49" fillId="0" borderId="0" xfId="0" applyFont="1" applyFill="1" applyAlignment="1">
      <alignment vertical="center"/>
    </xf>
    <xf numFmtId="0" fontId="49" fillId="27" borderId="36" xfId="0" applyFont="1" applyFill="1" applyBorder="1" applyAlignment="1"/>
    <xf numFmtId="0" fontId="0" fillId="0" borderId="0" xfId="0" applyAlignment="1">
      <alignment vertical="center" wrapText="1"/>
    </xf>
    <xf numFmtId="0" fontId="5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2" fillId="29" borderId="35" xfId="0" applyFont="1" applyFill="1" applyBorder="1" applyAlignment="1">
      <alignment horizontal="center" vertical="center"/>
    </xf>
    <xf numFmtId="1" fontId="46" fillId="0" borderId="0" xfId="2" applyNumberFormat="1" applyFont="1" applyBorder="1" applyAlignment="1">
      <alignment vertical="center" textRotation="90"/>
    </xf>
    <xf numFmtId="0" fontId="54" fillId="0" borderId="0" xfId="2" applyFont="1" applyAlignment="1">
      <alignment vertical="top" wrapText="1"/>
    </xf>
    <xf numFmtId="0" fontId="54" fillId="0" borderId="0" xfId="2" applyNumberFormat="1" applyFont="1" applyAlignment="1"/>
    <xf numFmtId="1" fontId="54" fillId="0" borderId="0" xfId="2" applyNumberFormat="1" applyFont="1" applyBorder="1" applyAlignment="1">
      <alignment horizontal="center" vertical="center" textRotation="90"/>
    </xf>
    <xf numFmtId="1" fontId="54" fillId="0" borderId="0" xfId="2" applyNumberFormat="1" applyFont="1" applyBorder="1" applyAlignment="1">
      <alignment vertical="center"/>
    </xf>
    <xf numFmtId="0" fontId="27" fillId="0" borderId="0" xfId="0" applyFont="1" applyAlignment="1">
      <alignment wrapText="1"/>
    </xf>
    <xf numFmtId="0" fontId="55" fillId="0" borderId="0" xfId="0" applyNumberFormat="1" applyFont="1" applyAlignment="1">
      <alignment horizontal="right" vertical="center" wrapText="1"/>
    </xf>
    <xf numFmtId="0" fontId="55" fillId="0" borderId="0" xfId="0" applyNumberFormat="1" applyFont="1" applyAlignment="1">
      <alignment horizontal="right" wrapText="1"/>
    </xf>
    <xf numFmtId="0" fontId="25" fillId="30" borderId="17" xfId="0" applyFont="1" applyFill="1" applyBorder="1" applyAlignment="1">
      <alignment horizontal="center" vertical="center" wrapText="1"/>
    </xf>
    <xf numFmtId="0" fontId="40" fillId="30" borderId="10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wrapText="1"/>
    </xf>
    <xf numFmtId="0" fontId="25" fillId="2" borderId="38" xfId="0" applyFont="1" applyFill="1" applyBorder="1" applyAlignment="1">
      <alignment wrapText="1"/>
    </xf>
    <xf numFmtId="0" fontId="25" fillId="2" borderId="39" xfId="0" applyFont="1" applyFill="1" applyBorder="1" applyAlignment="1">
      <alignment wrapText="1"/>
    </xf>
    <xf numFmtId="49" fontId="0" fillId="0" borderId="0" xfId="0" applyNumberFormat="1"/>
    <xf numFmtId="49" fontId="26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15" borderId="32" xfId="0" applyFill="1" applyBorder="1" applyAlignment="1">
      <alignment horizontal="right"/>
    </xf>
    <xf numFmtId="0" fontId="0" fillId="15" borderId="14" xfId="0" applyFill="1" applyBorder="1" applyAlignment="1">
      <alignment horizontal="right"/>
    </xf>
    <xf numFmtId="0" fontId="63" fillId="0" borderId="0" xfId="0" applyFont="1" applyAlignment="1">
      <alignment horizontal="center" vertical="center" wrapText="1"/>
    </xf>
    <xf numFmtId="0" fontId="39" fillId="0" borderId="0" xfId="0" applyFont="1" applyFill="1" applyBorder="1" applyAlignment="1"/>
    <xf numFmtId="0" fontId="30" fillId="0" borderId="0" xfId="0" applyFont="1" applyAlignment="1">
      <alignment horizontal="left"/>
    </xf>
    <xf numFmtId="0" fontId="24" fillId="0" borderId="0" xfId="5" applyFill="1" applyAlignment="1">
      <alignment horizontal="center"/>
    </xf>
    <xf numFmtId="0" fontId="24" fillId="0" borderId="0" xfId="5" applyFill="1"/>
    <xf numFmtId="0" fontId="66" fillId="0" borderId="0" xfId="18" applyFont="1"/>
    <xf numFmtId="0" fontId="67" fillId="0" borderId="0" xfId="18" applyFont="1"/>
    <xf numFmtId="0" fontId="21" fillId="0" borderId="0" xfId="5" applyFont="1" applyFill="1"/>
    <xf numFmtId="0" fontId="66" fillId="0" borderId="0" xfId="18" applyFont="1" applyAlignment="1">
      <alignment horizontal="center"/>
    </xf>
    <xf numFmtId="0" fontId="66" fillId="0" borderId="0" xfId="18" applyFont="1" applyAlignment="1">
      <alignment wrapText="1"/>
    </xf>
    <xf numFmtId="0" fontId="66" fillId="0" borderId="21" xfId="18" applyFont="1" applyBorder="1" applyAlignment="1">
      <alignment wrapText="1"/>
    </xf>
    <xf numFmtId="0" fontId="66" fillId="0" borderId="40" xfId="18" applyFont="1" applyBorder="1"/>
    <xf numFmtId="0" fontId="32" fillId="0" borderId="0" xfId="0" applyFont="1" applyAlignment="1">
      <alignment horizontal="center" vertical="center" wrapText="1"/>
    </xf>
    <xf numFmtId="0" fontId="69" fillId="0" borderId="0" xfId="0" applyFont="1"/>
    <xf numFmtId="0" fontId="69" fillId="0" borderId="14" xfId="0" applyFont="1" applyBorder="1"/>
    <xf numFmtId="0" fontId="32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0" fontId="38" fillId="0" borderId="0" xfId="1" applyFont="1" applyFill="1" applyAlignment="1" applyProtection="1">
      <alignment horizontal="center"/>
    </xf>
    <xf numFmtId="0" fontId="64" fillId="33" borderId="14" xfId="0" applyFont="1" applyFill="1" applyBorder="1" applyAlignment="1">
      <alignment horizontal="center"/>
    </xf>
    <xf numFmtId="0" fontId="0" fillId="32" borderId="14" xfId="0" applyFont="1" applyFill="1" applyBorder="1" applyAlignment="1">
      <alignment horizontal="center"/>
    </xf>
    <xf numFmtId="0" fontId="0" fillId="33" borderId="14" xfId="0" applyFill="1" applyBorder="1"/>
    <xf numFmtId="0" fontId="71" fillId="0" borderId="0" xfId="0" applyFont="1"/>
    <xf numFmtId="0" fontId="71" fillId="0" borderId="14" xfId="0" applyFont="1" applyBorder="1"/>
    <xf numFmtId="0" fontId="62" fillId="0" borderId="14" xfId="0" applyFont="1" applyBorder="1" applyAlignment="1">
      <alignment horizontal="center"/>
    </xf>
    <xf numFmtId="0" fontId="72" fillId="0" borderId="14" xfId="0" applyFont="1" applyBorder="1"/>
    <xf numFmtId="0" fontId="62" fillId="0" borderId="14" xfId="0" applyFont="1" applyBorder="1"/>
    <xf numFmtId="0" fontId="20" fillId="0" borderId="0" xfId="5" applyFont="1" applyFill="1"/>
    <xf numFmtId="0" fontId="29" fillId="0" borderId="21" xfId="0" applyFont="1" applyBorder="1" applyAlignment="1">
      <alignment horizontal="center" vertical="center" wrapText="1"/>
    </xf>
    <xf numFmtId="0" fontId="0" fillId="31" borderId="22" xfId="0" applyFill="1" applyBorder="1"/>
    <xf numFmtId="0" fontId="30" fillId="0" borderId="21" xfId="0" applyFont="1" applyFill="1" applyBorder="1" applyAlignment="1">
      <alignment horizontal="left"/>
    </xf>
    <xf numFmtId="0" fontId="30" fillId="0" borderId="21" xfId="0" applyFont="1" applyFill="1" applyBorder="1" applyAlignment="1">
      <alignment horizontal="center"/>
    </xf>
    <xf numFmtId="0" fontId="29" fillId="0" borderId="0" xfId="0" applyFont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36" fillId="0" borderId="0" xfId="0" applyFont="1" applyBorder="1" applyAlignment="1">
      <alignment wrapText="1"/>
    </xf>
    <xf numFmtId="0" fontId="70" fillId="33" borderId="14" xfId="0" applyFont="1" applyFill="1" applyBorder="1" applyAlignment="1">
      <alignment horizontal="left"/>
    </xf>
    <xf numFmtId="0" fontId="73" fillId="0" borderId="0" xfId="0" applyFont="1" applyAlignment="1">
      <alignment horizontal="center" vertical="center" wrapText="1"/>
    </xf>
    <xf numFmtId="0" fontId="27" fillId="0" borderId="0" xfId="0" applyNumberFormat="1" applyFont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wrapText="1"/>
    </xf>
    <xf numFmtId="0" fontId="0" fillId="33" borderId="14" xfId="0" applyFill="1" applyBorder="1" applyAlignment="1">
      <alignment horizontal="center"/>
    </xf>
    <xf numFmtId="1" fontId="47" fillId="0" borderId="0" xfId="2" applyNumberFormat="1" applyFont="1" applyBorder="1" applyAlignment="1">
      <alignment horizontal="center" vertical="center" wrapText="1"/>
    </xf>
    <xf numFmtId="1" fontId="46" fillId="0" borderId="41" xfId="2" applyNumberFormat="1" applyFont="1" applyBorder="1" applyAlignment="1">
      <alignment horizontal="center" vertical="center" textRotation="90"/>
    </xf>
    <xf numFmtId="1" fontId="43" fillId="0" borderId="0" xfId="2" applyNumberFormat="1" applyFont="1" applyBorder="1" applyAlignment="1">
      <alignment horizontal="center" vertical="center"/>
    </xf>
    <xf numFmtId="1" fontId="43" fillId="0" borderId="42" xfId="2" applyNumberFormat="1" applyFont="1" applyBorder="1" applyAlignment="1">
      <alignment vertical="center"/>
    </xf>
    <xf numFmtId="1" fontId="43" fillId="0" borderId="43" xfId="2" applyNumberFormat="1" applyFont="1" applyBorder="1" applyAlignment="1">
      <alignment horizontal="center" vertical="center"/>
    </xf>
    <xf numFmtId="1" fontId="43" fillId="0" borderId="14" xfId="2" applyNumberFormat="1" applyFont="1" applyBorder="1" applyAlignment="1">
      <alignment horizontal="center" vertical="center"/>
    </xf>
    <xf numFmtId="0" fontId="43" fillId="0" borderId="14" xfId="2" applyNumberFormat="1" applyFont="1" applyBorder="1" applyAlignment="1">
      <alignment horizontal="left" vertical="center" wrapText="1"/>
    </xf>
    <xf numFmtId="0" fontId="43" fillId="19" borderId="45" xfId="2" applyNumberFormat="1" applyFont="1" applyFill="1" applyBorder="1" applyAlignment="1">
      <alignment horizontal="left" vertical="center" wrapText="1"/>
    </xf>
    <xf numFmtId="0" fontId="43" fillId="0" borderId="44" xfId="2" applyNumberFormat="1" applyFont="1" applyBorder="1" applyAlignment="1">
      <alignment vertical="center" wrapText="1"/>
    </xf>
    <xf numFmtId="0" fontId="43" fillId="20" borderId="45" xfId="2" applyNumberFormat="1" applyFont="1" applyFill="1" applyBorder="1" applyAlignment="1">
      <alignment horizontal="left" vertical="center" wrapText="1"/>
    </xf>
    <xf numFmtId="0" fontId="43" fillId="25" borderId="45" xfId="2" applyNumberFormat="1" applyFont="1" applyFill="1" applyBorder="1" applyAlignment="1">
      <alignment horizontal="left" vertical="center" wrapText="1"/>
    </xf>
    <xf numFmtId="0" fontId="43" fillId="28" borderId="45" xfId="2" applyNumberFormat="1" applyFont="1" applyFill="1" applyBorder="1" applyAlignment="1">
      <alignment horizontal="left" vertical="center" wrapText="1"/>
    </xf>
    <xf numFmtId="0" fontId="43" fillId="33" borderId="14" xfId="2" applyNumberFormat="1" applyFont="1" applyFill="1" applyBorder="1" applyAlignment="1">
      <alignment horizontal="left" vertical="center" wrapText="1"/>
    </xf>
    <xf numFmtId="0" fontId="43" fillId="0" borderId="45" xfId="2" applyNumberFormat="1" applyFont="1" applyBorder="1" applyAlignment="1">
      <alignment horizontal="left" vertical="center" wrapText="1"/>
    </xf>
    <xf numFmtId="0" fontId="43" fillId="21" borderId="45" xfId="2" applyNumberFormat="1" applyFont="1" applyFill="1" applyBorder="1" applyAlignment="1">
      <alignment horizontal="left" vertical="center" wrapText="1"/>
    </xf>
    <xf numFmtId="0" fontId="43" fillId="24" borderId="45" xfId="2" applyNumberFormat="1" applyFont="1" applyFill="1" applyBorder="1" applyAlignment="1">
      <alignment horizontal="left" vertical="center" wrapText="1"/>
    </xf>
    <xf numFmtId="0" fontId="43" fillId="27" borderId="45" xfId="2" applyNumberFormat="1" applyFont="1" applyFill="1" applyBorder="1" applyAlignment="1">
      <alignment horizontal="left" vertical="center" wrapText="1"/>
    </xf>
    <xf numFmtId="0" fontId="43" fillId="22" borderId="45" xfId="2" applyNumberFormat="1" applyFont="1" applyFill="1" applyBorder="1" applyAlignment="1">
      <alignment horizontal="left" vertical="center" wrapText="1"/>
    </xf>
    <xf numFmtId="0" fontId="43" fillId="23" borderId="45" xfId="2" applyNumberFormat="1" applyFont="1" applyFill="1" applyBorder="1" applyAlignment="1">
      <alignment horizontal="left" vertical="center" wrapText="1"/>
    </xf>
    <xf numFmtId="0" fontId="43" fillId="26" borderId="45" xfId="2" applyNumberFormat="1" applyFont="1" applyFill="1" applyBorder="1" applyAlignment="1">
      <alignment horizontal="left" vertical="center" wrapText="1"/>
    </xf>
    <xf numFmtId="1" fontId="43" fillId="0" borderId="46" xfId="2" applyNumberFormat="1" applyFont="1" applyBorder="1" applyAlignment="1">
      <alignment horizontal="center" vertical="center"/>
    </xf>
    <xf numFmtId="1" fontId="43" fillId="0" borderId="47" xfId="2" applyNumberFormat="1" applyFont="1" applyBorder="1" applyAlignment="1">
      <alignment horizontal="center" vertical="center"/>
    </xf>
    <xf numFmtId="0" fontId="43" fillId="26" borderId="51" xfId="2" applyNumberFormat="1" applyFont="1" applyFill="1" applyBorder="1" applyAlignment="1">
      <alignment horizontal="left" vertical="center" wrapText="1"/>
    </xf>
    <xf numFmtId="0" fontId="70" fillId="0" borderId="14" xfId="0" applyFont="1" applyBorder="1" applyAlignment="1">
      <alignment horizontal="left"/>
    </xf>
    <xf numFmtId="0" fontId="74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/>
    </xf>
    <xf numFmtId="0" fontId="70" fillId="0" borderId="14" xfId="0" applyFont="1" applyBorder="1"/>
    <xf numFmtId="0" fontId="70" fillId="0" borderId="0" xfId="0" applyFont="1"/>
    <xf numFmtId="0" fontId="19" fillId="0" borderId="0" xfId="5" applyFont="1" applyFill="1"/>
    <xf numFmtId="0" fontId="75" fillId="0" borderId="0" xfId="5" applyFont="1" applyFill="1" applyAlignment="1">
      <alignment horizontal="center"/>
    </xf>
    <xf numFmtId="0" fontId="75" fillId="0" borderId="0" xfId="5" applyFont="1" applyFill="1"/>
    <xf numFmtId="0" fontId="18" fillId="0" borderId="0" xfId="5" applyFont="1" applyFill="1"/>
    <xf numFmtId="0" fontId="0" fillId="0" borderId="0" xfId="0" applyAlignment="1">
      <alignment horizontal="left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0" fillId="0" borderId="21" xfId="0" applyBorder="1"/>
    <xf numFmtId="0" fontId="17" fillId="0" borderId="0" xfId="5" applyFont="1" applyFill="1"/>
    <xf numFmtId="0" fontId="33" fillId="17" borderId="13" xfId="0" applyFont="1" applyFill="1" applyBorder="1" applyAlignment="1">
      <alignment horizontal="center" vertical="center" wrapText="1"/>
    </xf>
    <xf numFmtId="0" fontId="16" fillId="0" borderId="0" xfId="5" applyFont="1" applyFill="1"/>
    <xf numFmtId="0" fontId="69" fillId="27" borderId="14" xfId="0" applyFont="1" applyFill="1" applyBorder="1"/>
    <xf numFmtId="0" fontId="69" fillId="23" borderId="14" xfId="0" applyFont="1" applyFill="1" applyBorder="1"/>
    <xf numFmtId="0" fontId="69" fillId="21" borderId="14" xfId="0" applyFont="1" applyFill="1" applyBorder="1"/>
    <xf numFmtId="0" fontId="69" fillId="34" borderId="14" xfId="0" applyFont="1" applyFill="1" applyBorder="1"/>
    <xf numFmtId="0" fontId="69" fillId="22" borderId="14" xfId="0" applyFont="1" applyFill="1" applyBorder="1"/>
    <xf numFmtId="0" fontId="15" fillId="0" borderId="0" xfId="5" applyFont="1" applyFill="1"/>
    <xf numFmtId="0" fontId="0" fillId="0" borderId="0" xfId="0" applyFill="1" applyBorder="1" applyAlignment="1">
      <alignment horizontal="center"/>
    </xf>
    <xf numFmtId="0" fontId="77" fillId="33" borderId="14" xfId="0" applyFont="1" applyFill="1" applyBorder="1"/>
    <xf numFmtId="0" fontId="34" fillId="0" borderId="0" xfId="0" applyFont="1" applyBorder="1" applyAlignment="1"/>
    <xf numFmtId="0" fontId="14" fillId="0" borderId="0" xfId="5" applyFont="1" applyFill="1"/>
    <xf numFmtId="0" fontId="32" fillId="0" borderId="14" xfId="0" applyFont="1" applyBorder="1" applyAlignment="1">
      <alignment horizontal="left"/>
    </xf>
    <xf numFmtId="0" fontId="69" fillId="35" borderId="14" xfId="0" applyFont="1" applyFill="1" applyBorder="1"/>
    <xf numFmtId="0" fontId="70" fillId="0" borderId="14" xfId="0" applyNumberFormat="1" applyFont="1" applyFill="1" applyBorder="1"/>
    <xf numFmtId="0" fontId="74" fillId="0" borderId="0" xfId="0" applyNumberFormat="1" applyFont="1" applyAlignment="1">
      <alignment horizontal="center" vertical="center" wrapText="1"/>
    </xf>
    <xf numFmtId="0" fontId="36" fillId="0" borderId="14" xfId="0" applyNumberFormat="1" applyFont="1" applyBorder="1" applyAlignment="1">
      <alignment horizontal="center"/>
    </xf>
    <xf numFmtId="0" fontId="70" fillId="33" borderId="14" xfId="0" applyNumberFormat="1" applyFont="1" applyFill="1" applyBorder="1"/>
    <xf numFmtId="0" fontId="70" fillId="0" borderId="14" xfId="0" applyNumberFormat="1" applyFont="1" applyBorder="1"/>
    <xf numFmtId="0" fontId="77" fillId="33" borderId="14" xfId="0" applyNumberFormat="1" applyFont="1" applyFill="1" applyBorder="1"/>
    <xf numFmtId="0" fontId="70" fillId="0" borderId="0" xfId="0" applyNumberFormat="1" applyFont="1"/>
    <xf numFmtId="0" fontId="77" fillId="0" borderId="14" xfId="0" applyNumberFormat="1" applyFont="1" applyBorder="1"/>
    <xf numFmtId="0" fontId="77" fillId="0" borderId="14" xfId="0" applyFont="1" applyBorder="1"/>
    <xf numFmtId="0" fontId="13" fillId="0" borderId="0" xfId="5" applyFont="1" applyFill="1"/>
    <xf numFmtId="0" fontId="12" fillId="0" borderId="0" xfId="5" applyFont="1" applyFill="1"/>
    <xf numFmtId="0" fontId="11" fillId="0" borderId="0" xfId="5" applyFont="1" applyFill="1"/>
    <xf numFmtId="0" fontId="10" fillId="0" borderId="0" xfId="5" applyFont="1" applyFill="1"/>
    <xf numFmtId="0" fontId="9" fillId="0" borderId="0" xfId="5" applyFont="1" applyFill="1"/>
    <xf numFmtId="0" fontId="8" fillId="0" borderId="0" xfId="5" applyFont="1" applyFill="1"/>
    <xf numFmtId="0" fontId="7" fillId="0" borderId="0" xfId="5" applyFont="1" applyFill="1"/>
    <xf numFmtId="0" fontId="6" fillId="0" borderId="0" xfId="5" applyFont="1" applyFill="1"/>
    <xf numFmtId="0" fontId="5" fillId="0" borderId="0" xfId="5" applyFont="1" applyFill="1"/>
    <xf numFmtId="0" fontId="4" fillId="0" borderId="0" xfId="5" applyFont="1" applyFill="1"/>
    <xf numFmtId="0" fontId="3" fillId="0" borderId="0" xfId="5" applyFont="1" applyFill="1"/>
    <xf numFmtId="0" fontId="2" fillId="0" borderId="0" xfId="5" applyFont="1" applyFill="1"/>
    <xf numFmtId="0" fontId="1" fillId="0" borderId="0" xfId="5" applyFont="1" applyFill="1"/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25" fillId="2" borderId="18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 wrapText="1"/>
    </xf>
    <xf numFmtId="0" fontId="25" fillId="2" borderId="4" xfId="0" applyFont="1" applyFill="1" applyBorder="1" applyAlignment="1">
      <alignment horizont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48" fillId="0" borderId="0" xfId="0" applyFont="1" applyAlignment="1">
      <alignment horizontal="right"/>
    </xf>
    <xf numFmtId="0" fontId="76" fillId="0" borderId="0" xfId="0" applyFont="1" applyAlignment="1">
      <alignment horizontal="center" wrapText="1"/>
    </xf>
    <xf numFmtId="0" fontId="25" fillId="2" borderId="7" xfId="0" applyFont="1" applyFill="1" applyBorder="1" applyAlignment="1">
      <alignment horizontal="center" wrapText="1"/>
    </xf>
    <xf numFmtId="0" fontId="35" fillId="0" borderId="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17" borderId="8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right" wrapText="1"/>
    </xf>
    <xf numFmtId="0" fontId="27" fillId="31" borderId="26" xfId="0" applyFont="1" applyFill="1" applyBorder="1" applyAlignment="1">
      <alignment horizontal="center" vertical="center" wrapText="1"/>
    </xf>
    <xf numFmtId="0" fontId="27" fillId="31" borderId="27" xfId="0" applyFont="1" applyFill="1" applyBorder="1" applyAlignment="1">
      <alignment horizontal="center" vertical="center" wrapText="1"/>
    </xf>
    <xf numFmtId="0" fontId="27" fillId="31" borderId="28" xfId="0" applyFont="1" applyFill="1" applyBorder="1" applyAlignment="1">
      <alignment horizontal="center" vertical="center" wrapText="1"/>
    </xf>
    <xf numFmtId="0" fontId="27" fillId="31" borderId="29" xfId="0" applyNumberFormat="1" applyFont="1" applyFill="1" applyBorder="1" applyAlignment="1">
      <alignment horizontal="center" vertical="center" wrapText="1"/>
    </xf>
    <xf numFmtId="0" fontId="27" fillId="31" borderId="30" xfId="0" applyNumberFormat="1" applyFont="1" applyFill="1" applyBorder="1" applyAlignment="1">
      <alignment horizontal="center" vertical="center" wrapText="1"/>
    </xf>
    <xf numFmtId="0" fontId="27" fillId="31" borderId="31" xfId="0" applyNumberFormat="1" applyFont="1" applyFill="1" applyBorder="1" applyAlignment="1">
      <alignment horizontal="center" vertical="center" wrapText="1"/>
    </xf>
    <xf numFmtId="0" fontId="27" fillId="19" borderId="26" xfId="0" applyFont="1" applyFill="1" applyBorder="1" applyAlignment="1">
      <alignment horizontal="center" vertical="center" wrapText="1"/>
    </xf>
    <xf numFmtId="0" fontId="27" fillId="19" borderId="27" xfId="0" applyFont="1" applyFill="1" applyBorder="1" applyAlignment="1">
      <alignment horizontal="center" vertical="center" wrapText="1"/>
    </xf>
    <xf numFmtId="0" fontId="27" fillId="19" borderId="28" xfId="0" applyFont="1" applyFill="1" applyBorder="1" applyAlignment="1">
      <alignment horizontal="center" vertical="center" wrapText="1"/>
    </xf>
    <xf numFmtId="0" fontId="27" fillId="19" borderId="23" xfId="0" applyFont="1" applyFill="1" applyBorder="1" applyAlignment="1">
      <alignment horizontal="center" vertical="center"/>
    </xf>
    <xf numFmtId="0" fontId="27" fillId="19" borderId="24" xfId="0" applyFont="1" applyFill="1" applyBorder="1" applyAlignment="1">
      <alignment horizontal="center" vertical="center"/>
    </xf>
    <xf numFmtId="0" fontId="27" fillId="19" borderId="25" xfId="0" applyFont="1" applyFill="1" applyBorder="1" applyAlignment="1">
      <alignment horizontal="center" vertical="center"/>
    </xf>
    <xf numFmtId="0" fontId="27" fillId="27" borderId="29" xfId="0" applyNumberFormat="1" applyFont="1" applyFill="1" applyBorder="1" applyAlignment="1">
      <alignment horizontal="center" vertical="center" wrapText="1"/>
    </xf>
    <xf numFmtId="0" fontId="27" fillId="27" borderId="30" xfId="0" applyNumberFormat="1" applyFont="1" applyFill="1" applyBorder="1" applyAlignment="1">
      <alignment horizontal="center" vertical="center" wrapText="1"/>
    </xf>
    <xf numFmtId="0" fontId="27" fillId="27" borderId="31" xfId="0" applyNumberFormat="1" applyFont="1" applyFill="1" applyBorder="1" applyAlignment="1">
      <alignment horizontal="center" vertical="center" wrapText="1"/>
    </xf>
    <xf numFmtId="0" fontId="27" fillId="24" borderId="29" xfId="0" applyNumberFormat="1" applyFont="1" applyFill="1" applyBorder="1" applyAlignment="1">
      <alignment horizontal="center" vertical="center" wrapText="1"/>
    </xf>
    <xf numFmtId="0" fontId="27" fillId="24" borderId="30" xfId="0" applyNumberFormat="1" applyFont="1" applyFill="1" applyBorder="1" applyAlignment="1">
      <alignment horizontal="center" vertical="center" wrapText="1"/>
    </xf>
    <xf numFmtId="0" fontId="27" fillId="24" borderId="31" xfId="0" applyNumberFormat="1" applyFont="1" applyFill="1" applyBorder="1" applyAlignment="1">
      <alignment horizontal="center" vertical="center" wrapText="1"/>
    </xf>
    <xf numFmtId="0" fontId="27" fillId="27" borderId="26" xfId="0" applyFont="1" applyFill="1" applyBorder="1" applyAlignment="1">
      <alignment horizontal="center" vertical="center" wrapText="1"/>
    </xf>
    <xf numFmtId="0" fontId="27" fillId="27" borderId="27" xfId="0" applyFont="1" applyFill="1" applyBorder="1" applyAlignment="1">
      <alignment horizontal="center" vertical="center" wrapText="1"/>
    </xf>
    <xf numFmtId="0" fontId="27" fillId="27" borderId="28" xfId="0" applyFont="1" applyFill="1" applyBorder="1" applyAlignment="1">
      <alignment horizontal="center" vertical="center" wrapText="1"/>
    </xf>
    <xf numFmtId="0" fontId="27" fillId="31" borderId="23" xfId="0" applyNumberFormat="1" applyFont="1" applyFill="1" applyBorder="1" applyAlignment="1">
      <alignment horizontal="center" vertical="center" wrapText="1"/>
    </xf>
    <xf numFmtId="0" fontId="27" fillId="31" borderId="24" xfId="0" applyNumberFormat="1" applyFont="1" applyFill="1" applyBorder="1" applyAlignment="1">
      <alignment horizontal="center" vertical="center" wrapText="1"/>
    </xf>
    <xf numFmtId="0" fontId="27" fillId="31" borderId="25" xfId="0" applyNumberFormat="1" applyFont="1" applyFill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7" fillId="27" borderId="30" xfId="0" applyFont="1" applyFill="1" applyBorder="1" applyAlignment="1">
      <alignment horizontal="center" vertical="center" wrapText="1"/>
    </xf>
    <xf numFmtId="0" fontId="27" fillId="27" borderId="31" xfId="0" applyFont="1" applyFill="1" applyBorder="1" applyAlignment="1">
      <alignment horizontal="center" vertical="center" wrapText="1"/>
    </xf>
    <xf numFmtId="0" fontId="27" fillId="21" borderId="29" xfId="0" applyNumberFormat="1" applyFont="1" applyFill="1" applyBorder="1" applyAlignment="1">
      <alignment horizontal="center" vertical="center" wrapText="1"/>
    </xf>
    <xf numFmtId="0" fontId="27" fillId="21" borderId="30" xfId="0" applyNumberFormat="1" applyFont="1" applyFill="1" applyBorder="1" applyAlignment="1">
      <alignment horizontal="center" vertical="center" wrapText="1"/>
    </xf>
    <xf numFmtId="0" fontId="27" fillId="21" borderId="31" xfId="0" applyNumberFormat="1" applyFont="1" applyFill="1" applyBorder="1" applyAlignment="1">
      <alignment horizontal="center" vertical="center" wrapText="1"/>
    </xf>
    <xf numFmtId="0" fontId="27" fillId="24" borderId="26" xfId="0" applyFont="1" applyFill="1" applyBorder="1" applyAlignment="1">
      <alignment horizontal="center" vertical="center" wrapText="1"/>
    </xf>
    <xf numFmtId="0" fontId="27" fillId="24" borderId="27" xfId="0" applyFont="1" applyFill="1" applyBorder="1" applyAlignment="1">
      <alignment horizontal="center" vertical="center" wrapText="1"/>
    </xf>
    <xf numFmtId="0" fontId="27" fillId="24" borderId="28" xfId="0" applyFont="1" applyFill="1" applyBorder="1" applyAlignment="1">
      <alignment horizontal="center" vertical="center" wrapText="1"/>
    </xf>
    <xf numFmtId="0" fontId="27" fillId="31" borderId="29" xfId="0" applyFont="1" applyFill="1" applyBorder="1" applyAlignment="1">
      <alignment horizontal="center" vertical="center" wrapText="1"/>
    </xf>
    <xf numFmtId="0" fontId="27" fillId="31" borderId="30" xfId="0" applyFont="1" applyFill="1" applyBorder="1" applyAlignment="1">
      <alignment horizontal="center" vertical="center" wrapText="1"/>
    </xf>
    <xf numFmtId="0" fontId="27" fillId="31" borderId="31" xfId="0" applyFont="1" applyFill="1" applyBorder="1" applyAlignment="1">
      <alignment horizontal="center" vertical="center" wrapText="1"/>
    </xf>
    <xf numFmtId="0" fontId="27" fillId="27" borderId="23" xfId="0" applyNumberFormat="1" applyFont="1" applyFill="1" applyBorder="1" applyAlignment="1">
      <alignment horizontal="center" vertical="center" wrapText="1"/>
    </xf>
    <xf numFmtId="0" fontId="27" fillId="27" borderId="24" xfId="0" applyNumberFormat="1" applyFont="1" applyFill="1" applyBorder="1" applyAlignment="1">
      <alignment horizontal="center" vertical="center" wrapText="1"/>
    </xf>
    <xf numFmtId="0" fontId="27" fillId="27" borderId="25" xfId="0" applyNumberFormat="1" applyFont="1" applyFill="1" applyBorder="1" applyAlignment="1">
      <alignment horizontal="center" vertical="center" wrapText="1"/>
    </xf>
    <xf numFmtId="0" fontId="27" fillId="21" borderId="26" xfId="0" applyFont="1" applyFill="1" applyBorder="1" applyAlignment="1">
      <alignment horizontal="center" vertical="center" wrapText="1"/>
    </xf>
    <xf numFmtId="0" fontId="27" fillId="21" borderId="27" xfId="0" applyFont="1" applyFill="1" applyBorder="1" applyAlignment="1">
      <alignment horizontal="center" vertical="center" wrapText="1"/>
    </xf>
    <xf numFmtId="0" fontId="27" fillId="21" borderId="28" xfId="0" applyFont="1" applyFill="1" applyBorder="1" applyAlignment="1">
      <alignment horizontal="center" vertical="center" wrapText="1"/>
    </xf>
    <xf numFmtId="0" fontId="27" fillId="25" borderId="29" xfId="0" applyFont="1" applyFill="1" applyBorder="1" applyAlignment="1">
      <alignment horizontal="center" vertical="center" wrapText="1"/>
    </xf>
    <xf numFmtId="0" fontId="27" fillId="25" borderId="30" xfId="0" applyFont="1" applyFill="1" applyBorder="1" applyAlignment="1">
      <alignment horizontal="center" vertical="center" wrapText="1"/>
    </xf>
    <xf numFmtId="0" fontId="27" fillId="25" borderId="31" xfId="0" applyFont="1" applyFill="1" applyBorder="1" applyAlignment="1">
      <alignment horizontal="center" vertical="center" wrapText="1"/>
    </xf>
    <xf numFmtId="0" fontId="78" fillId="0" borderId="0" xfId="0" applyFont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27" fillId="20" borderId="26" xfId="0" applyFont="1" applyFill="1" applyBorder="1" applyAlignment="1">
      <alignment horizontal="center" vertical="center" wrapText="1"/>
    </xf>
    <xf numFmtId="0" fontId="27" fillId="20" borderId="27" xfId="0" applyFont="1" applyFill="1" applyBorder="1" applyAlignment="1">
      <alignment horizontal="center" vertical="center" wrapText="1"/>
    </xf>
    <xf numFmtId="0" fontId="27" fillId="20" borderId="28" xfId="0" applyFont="1" applyFill="1" applyBorder="1" applyAlignment="1">
      <alignment horizontal="center" vertical="center" wrapText="1"/>
    </xf>
    <xf numFmtId="0" fontId="27" fillId="20" borderId="23" xfId="0" applyFont="1" applyFill="1" applyBorder="1" applyAlignment="1">
      <alignment horizontal="center" vertical="center" wrapText="1"/>
    </xf>
    <xf numFmtId="0" fontId="27" fillId="20" borderId="24" xfId="0" applyFont="1" applyFill="1" applyBorder="1" applyAlignment="1">
      <alignment horizontal="center" vertical="center" wrapText="1"/>
    </xf>
    <xf numFmtId="0" fontId="27" fillId="20" borderId="25" xfId="0" applyFont="1" applyFill="1" applyBorder="1" applyAlignment="1">
      <alignment horizontal="center" vertical="center" wrapText="1"/>
    </xf>
    <xf numFmtId="0" fontId="27" fillId="25" borderId="26" xfId="0" applyFont="1" applyFill="1" applyBorder="1" applyAlignment="1">
      <alignment horizontal="center" vertical="center" wrapText="1"/>
    </xf>
    <xf numFmtId="0" fontId="27" fillId="25" borderId="27" xfId="0" applyFont="1" applyFill="1" applyBorder="1" applyAlignment="1">
      <alignment horizontal="center" vertical="center" wrapText="1"/>
    </xf>
    <xf numFmtId="0" fontId="27" fillId="25" borderId="28" xfId="0" applyFont="1" applyFill="1" applyBorder="1" applyAlignment="1">
      <alignment horizontal="center" vertical="center" wrapText="1"/>
    </xf>
    <xf numFmtId="0" fontId="29" fillId="20" borderId="26" xfId="0" applyFont="1" applyFill="1" applyBorder="1" applyAlignment="1">
      <alignment horizontal="center" vertical="center" wrapText="1"/>
    </xf>
    <xf numFmtId="0" fontId="29" fillId="20" borderId="27" xfId="0" applyFont="1" applyFill="1" applyBorder="1" applyAlignment="1">
      <alignment horizontal="center" vertical="center" wrapText="1"/>
    </xf>
    <xf numFmtId="0" fontId="29" fillId="20" borderId="28" xfId="0" applyFont="1" applyFill="1" applyBorder="1" applyAlignment="1">
      <alignment horizontal="center" vertical="center" wrapText="1"/>
    </xf>
    <xf numFmtId="0" fontId="29" fillId="21" borderId="26" xfId="0" applyFont="1" applyFill="1" applyBorder="1" applyAlignment="1">
      <alignment horizontal="center" vertical="center" wrapText="1"/>
    </xf>
    <xf numFmtId="0" fontId="29" fillId="21" borderId="27" xfId="0" applyFont="1" applyFill="1" applyBorder="1" applyAlignment="1">
      <alignment horizontal="center" vertical="center" wrapText="1"/>
    </xf>
    <xf numFmtId="0" fontId="29" fillId="21" borderId="28" xfId="0" applyFont="1" applyFill="1" applyBorder="1" applyAlignment="1">
      <alignment horizontal="center" vertical="center" wrapText="1"/>
    </xf>
    <xf numFmtId="0" fontId="25" fillId="19" borderId="26" xfId="0" applyFont="1" applyFill="1" applyBorder="1" applyAlignment="1">
      <alignment horizontal="center" vertical="center" wrapText="1"/>
    </xf>
    <xf numFmtId="0" fontId="25" fillId="19" borderId="27" xfId="0" applyFont="1" applyFill="1" applyBorder="1" applyAlignment="1">
      <alignment horizontal="center" vertical="center" wrapText="1"/>
    </xf>
    <xf numFmtId="0" fontId="25" fillId="19" borderId="28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29" fillId="25" borderId="26" xfId="0" applyFont="1" applyFill="1" applyBorder="1" applyAlignment="1">
      <alignment horizontal="center" vertical="center" wrapText="1"/>
    </xf>
    <xf numFmtId="0" fontId="29" fillId="25" borderId="27" xfId="0" applyFont="1" applyFill="1" applyBorder="1" applyAlignment="1">
      <alignment horizontal="center" vertical="center" wrapText="1"/>
    </xf>
    <xf numFmtId="0" fontId="29" fillId="25" borderId="28" xfId="0" applyFont="1" applyFill="1" applyBorder="1" applyAlignment="1">
      <alignment horizontal="center" vertical="center" wrapText="1"/>
    </xf>
    <xf numFmtId="0" fontId="29" fillId="24" borderId="26" xfId="0" applyFont="1" applyFill="1" applyBorder="1" applyAlignment="1">
      <alignment horizontal="center" vertical="center" wrapText="1"/>
    </xf>
    <xf numFmtId="0" fontId="29" fillId="24" borderId="27" xfId="0" applyFont="1" applyFill="1" applyBorder="1" applyAlignment="1">
      <alignment horizontal="center" vertical="center" wrapText="1"/>
    </xf>
    <xf numFmtId="0" fontId="29" fillId="24" borderId="28" xfId="0" applyFont="1" applyFill="1" applyBorder="1" applyAlignment="1">
      <alignment horizontal="center" vertical="center" wrapText="1"/>
    </xf>
    <xf numFmtId="0" fontId="29" fillId="27" borderId="26" xfId="0" applyFont="1" applyFill="1" applyBorder="1" applyAlignment="1">
      <alignment horizontal="center" vertical="center" wrapText="1"/>
    </xf>
    <xf numFmtId="0" fontId="29" fillId="27" borderId="27" xfId="0" applyFont="1" applyFill="1" applyBorder="1" applyAlignment="1">
      <alignment horizontal="center" vertical="center" wrapText="1"/>
    </xf>
    <xf numFmtId="0" fontId="29" fillId="27" borderId="28" xfId="0" applyFont="1" applyFill="1" applyBorder="1" applyAlignment="1">
      <alignment horizontal="center" vertical="center" wrapText="1"/>
    </xf>
    <xf numFmtId="0" fontId="27" fillId="19" borderId="29" xfId="0" applyFont="1" applyFill="1" applyBorder="1" applyAlignment="1">
      <alignment horizontal="center" vertical="center"/>
    </xf>
    <xf numFmtId="0" fontId="27" fillId="19" borderId="30" xfId="0" applyFont="1" applyFill="1" applyBorder="1" applyAlignment="1">
      <alignment horizontal="center" vertical="center"/>
    </xf>
    <xf numFmtId="0" fontId="27" fillId="19" borderId="31" xfId="0" applyFont="1" applyFill="1" applyBorder="1" applyAlignment="1">
      <alignment horizontal="center" vertical="center"/>
    </xf>
    <xf numFmtId="0" fontId="29" fillId="22" borderId="52" xfId="0" applyFont="1" applyFill="1" applyBorder="1" applyAlignment="1">
      <alignment horizontal="center" vertical="top" wrapText="1"/>
    </xf>
    <xf numFmtId="0" fontId="29" fillId="22" borderId="40" xfId="0" applyFont="1" applyFill="1" applyBorder="1" applyAlignment="1">
      <alignment horizontal="center" vertical="top" wrapText="1"/>
    </xf>
    <xf numFmtId="0" fontId="29" fillId="22" borderId="53" xfId="0" applyFont="1" applyFill="1" applyBorder="1" applyAlignment="1">
      <alignment horizontal="center" vertical="top" wrapText="1"/>
    </xf>
    <xf numFmtId="0" fontId="29" fillId="23" borderId="52" xfId="0" applyFont="1" applyFill="1" applyBorder="1" applyAlignment="1">
      <alignment horizontal="center" vertical="top" wrapText="1"/>
    </xf>
    <xf numFmtId="0" fontId="29" fillId="23" borderId="40" xfId="0" applyFont="1" applyFill="1" applyBorder="1" applyAlignment="1">
      <alignment horizontal="center" vertical="top" wrapText="1"/>
    </xf>
    <xf numFmtId="0" fontId="29" fillId="23" borderId="53" xfId="0" applyFont="1" applyFill="1" applyBorder="1" applyAlignment="1">
      <alignment horizontal="center" vertical="top" wrapText="1"/>
    </xf>
    <xf numFmtId="0" fontId="29" fillId="23" borderId="26" xfId="0" applyFont="1" applyFill="1" applyBorder="1" applyAlignment="1">
      <alignment horizontal="center"/>
    </xf>
    <xf numFmtId="0" fontId="29" fillId="23" borderId="27" xfId="0" applyFont="1" applyFill="1" applyBorder="1" applyAlignment="1">
      <alignment horizontal="center"/>
    </xf>
    <xf numFmtId="0" fontId="29" fillId="23" borderId="28" xfId="0" applyFont="1" applyFill="1" applyBorder="1" applyAlignment="1">
      <alignment horizontal="center"/>
    </xf>
    <xf numFmtId="0" fontId="29" fillId="26" borderId="26" xfId="0" applyFont="1" applyFill="1" applyBorder="1" applyAlignment="1">
      <alignment horizontal="center"/>
    </xf>
    <xf numFmtId="0" fontId="29" fillId="26" borderId="27" xfId="0" applyFont="1" applyFill="1" applyBorder="1" applyAlignment="1">
      <alignment horizontal="center"/>
    </xf>
    <xf numFmtId="0" fontId="29" fillId="26" borderId="28" xfId="0" applyFont="1" applyFill="1" applyBorder="1" applyAlignment="1">
      <alignment horizontal="center"/>
    </xf>
    <xf numFmtId="0" fontId="29" fillId="22" borderId="26" xfId="0" applyFont="1" applyFill="1" applyBorder="1" applyAlignment="1">
      <alignment horizontal="center"/>
    </xf>
    <xf numFmtId="0" fontId="29" fillId="22" borderId="27" xfId="0" applyFont="1" applyFill="1" applyBorder="1" applyAlignment="1">
      <alignment horizontal="center"/>
    </xf>
    <xf numFmtId="0" fontId="29" fillId="22" borderId="28" xfId="0" applyFont="1" applyFill="1" applyBorder="1" applyAlignment="1">
      <alignment horizontal="center"/>
    </xf>
    <xf numFmtId="0" fontId="29" fillId="22" borderId="23" xfId="0" applyFont="1" applyFill="1" applyBorder="1" applyAlignment="1">
      <alignment horizontal="center" vertical="top" wrapText="1"/>
    </xf>
    <xf numFmtId="0" fontId="29" fillId="22" borderId="24" xfId="0" applyFont="1" applyFill="1" applyBorder="1" applyAlignment="1">
      <alignment horizontal="center" vertical="top" wrapText="1"/>
    </xf>
    <xf numFmtId="0" fontId="29" fillId="22" borderId="25" xfId="0" applyFont="1" applyFill="1" applyBorder="1" applyAlignment="1">
      <alignment horizontal="center" vertical="top" wrapText="1"/>
    </xf>
    <xf numFmtId="0" fontId="29" fillId="23" borderId="23" xfId="0" applyFont="1" applyFill="1" applyBorder="1" applyAlignment="1">
      <alignment horizontal="center" vertical="top" wrapText="1"/>
    </xf>
    <xf numFmtId="0" fontId="29" fillId="23" borderId="24" xfId="0" applyFont="1" applyFill="1" applyBorder="1" applyAlignment="1">
      <alignment horizontal="center" vertical="top" wrapText="1"/>
    </xf>
    <xf numFmtId="0" fontId="29" fillId="23" borderId="25" xfId="0" applyFont="1" applyFill="1" applyBorder="1" applyAlignment="1">
      <alignment horizontal="center" vertical="top" wrapText="1"/>
    </xf>
    <xf numFmtId="0" fontId="29" fillId="26" borderId="52" xfId="0" applyFont="1" applyFill="1" applyBorder="1" applyAlignment="1">
      <alignment horizontal="center" vertical="top" wrapText="1"/>
    </xf>
    <xf numFmtId="0" fontId="29" fillId="26" borderId="40" xfId="0" applyFont="1" applyFill="1" applyBorder="1" applyAlignment="1">
      <alignment horizontal="center" vertical="top" wrapText="1"/>
    </xf>
    <xf numFmtId="0" fontId="29" fillId="26" borderId="53" xfId="0" applyFont="1" applyFill="1" applyBorder="1" applyAlignment="1">
      <alignment horizontal="center" vertical="top" wrapText="1"/>
    </xf>
    <xf numFmtId="0" fontId="29" fillId="26" borderId="23" xfId="0" applyFont="1" applyFill="1" applyBorder="1" applyAlignment="1">
      <alignment horizontal="center" vertical="top" wrapText="1"/>
    </xf>
    <xf numFmtId="0" fontId="29" fillId="26" borderId="24" xfId="0" applyFont="1" applyFill="1" applyBorder="1" applyAlignment="1">
      <alignment horizontal="center" vertical="top" wrapText="1"/>
    </xf>
    <xf numFmtId="0" fontId="29" fillId="26" borderId="25" xfId="0" applyFont="1" applyFill="1" applyBorder="1" applyAlignment="1">
      <alignment horizontal="center" vertical="top" wrapText="1"/>
    </xf>
    <xf numFmtId="0" fontId="27" fillId="21" borderId="29" xfId="0" applyFont="1" applyFill="1" applyBorder="1" applyAlignment="1">
      <alignment horizontal="center" vertical="center" wrapText="1"/>
    </xf>
    <xf numFmtId="0" fontId="27" fillId="21" borderId="30" xfId="0" applyFont="1" applyFill="1" applyBorder="1" applyAlignment="1">
      <alignment horizontal="center" vertical="center" wrapText="1"/>
    </xf>
    <xf numFmtId="0" fontId="27" fillId="21" borderId="31" xfId="0" applyFont="1" applyFill="1" applyBorder="1" applyAlignment="1">
      <alignment horizontal="center" vertical="center" wrapText="1"/>
    </xf>
    <xf numFmtId="0" fontId="27" fillId="24" borderId="29" xfId="0" applyFont="1" applyFill="1" applyBorder="1" applyAlignment="1">
      <alignment horizontal="center" vertical="center" wrapText="1"/>
    </xf>
    <xf numFmtId="0" fontId="27" fillId="24" borderId="30" xfId="0" applyFont="1" applyFill="1" applyBorder="1" applyAlignment="1">
      <alignment horizontal="center" vertical="center" wrapText="1"/>
    </xf>
    <xf numFmtId="0" fontId="27" fillId="24" borderId="31" xfId="0" applyFont="1" applyFill="1" applyBorder="1" applyAlignment="1">
      <alignment horizontal="center" vertical="center" wrapText="1"/>
    </xf>
    <xf numFmtId="0" fontId="27" fillId="27" borderId="23" xfId="0" applyFont="1" applyFill="1" applyBorder="1" applyAlignment="1">
      <alignment horizontal="center" vertical="center" wrapText="1"/>
    </xf>
    <xf numFmtId="0" fontId="27" fillId="27" borderId="24" xfId="0" applyFont="1" applyFill="1" applyBorder="1" applyAlignment="1">
      <alignment horizontal="center" vertical="center" wrapText="1"/>
    </xf>
    <xf numFmtId="0" fontId="27" fillId="27" borderId="25" xfId="0" applyFont="1" applyFill="1" applyBorder="1" applyAlignment="1">
      <alignment horizontal="center" vertical="center" wrapText="1"/>
    </xf>
    <xf numFmtId="0" fontId="29" fillId="22" borderId="29" xfId="0" applyFont="1" applyFill="1" applyBorder="1" applyAlignment="1">
      <alignment horizontal="center" vertical="top" wrapText="1"/>
    </xf>
    <xf numFmtId="0" fontId="29" fillId="22" borderId="30" xfId="0" applyFont="1" applyFill="1" applyBorder="1" applyAlignment="1">
      <alignment horizontal="center" vertical="top" wrapText="1"/>
    </xf>
    <xf numFmtId="0" fontId="29" fillId="22" borderId="31" xfId="0" applyFont="1" applyFill="1" applyBorder="1" applyAlignment="1">
      <alignment horizontal="center" vertical="top" wrapText="1"/>
    </xf>
    <xf numFmtId="0" fontId="29" fillId="23" borderId="29" xfId="0" applyFont="1" applyFill="1" applyBorder="1" applyAlignment="1">
      <alignment horizontal="center" vertical="top" wrapText="1"/>
    </xf>
    <xf numFmtId="0" fontId="29" fillId="23" borderId="30" xfId="0" applyFont="1" applyFill="1" applyBorder="1" applyAlignment="1">
      <alignment horizontal="center" vertical="top" wrapText="1"/>
    </xf>
    <xf numFmtId="0" fontId="29" fillId="23" borderId="31" xfId="0" applyFont="1" applyFill="1" applyBorder="1" applyAlignment="1">
      <alignment horizontal="center" vertical="top" wrapText="1"/>
    </xf>
    <xf numFmtId="0" fontId="29" fillId="26" borderId="29" xfId="0" applyFont="1" applyFill="1" applyBorder="1" applyAlignment="1">
      <alignment horizontal="center" vertical="top" wrapText="1"/>
    </xf>
    <xf numFmtId="0" fontId="29" fillId="26" borderId="30" xfId="0" applyFont="1" applyFill="1" applyBorder="1" applyAlignment="1">
      <alignment horizontal="center" vertical="top" wrapText="1"/>
    </xf>
    <xf numFmtId="0" fontId="29" fillId="26" borderId="31" xfId="0" applyFont="1" applyFill="1" applyBorder="1" applyAlignment="1">
      <alignment horizontal="center" vertical="top" wrapText="1"/>
    </xf>
    <xf numFmtId="0" fontId="68" fillId="0" borderId="0" xfId="2" applyNumberFormat="1" applyFont="1" applyAlignment="1">
      <alignment horizontal="left" vertical="center" wrapText="1"/>
    </xf>
    <xf numFmtId="0" fontId="44" fillId="0" borderId="0" xfId="2" applyNumberFormat="1" applyFont="1" applyBorder="1" applyAlignment="1">
      <alignment horizontal="center" vertical="center"/>
    </xf>
    <xf numFmtId="1" fontId="45" fillId="0" borderId="0" xfId="2" applyNumberFormat="1" applyFont="1" applyBorder="1" applyAlignment="1">
      <alignment horizontal="center" vertical="center"/>
    </xf>
    <xf numFmtId="0" fontId="43" fillId="0" borderId="14" xfId="2" applyNumberFormat="1" applyFont="1" applyBorder="1" applyAlignment="1">
      <alignment horizontal="center" vertical="center" wrapText="1"/>
    </xf>
    <xf numFmtId="0" fontId="43" fillId="0" borderId="47" xfId="2" applyNumberFormat="1" applyFont="1" applyBorder="1" applyAlignment="1">
      <alignment horizontal="center" vertical="center" wrapText="1"/>
    </xf>
    <xf numFmtId="0" fontId="43" fillId="0" borderId="32" xfId="2" applyNumberFormat="1" applyFont="1" applyBorder="1" applyAlignment="1">
      <alignment horizontal="left" vertical="center" wrapText="1"/>
    </xf>
    <xf numFmtId="0" fontId="43" fillId="0" borderId="40" xfId="2" applyNumberFormat="1" applyFont="1" applyBorder="1" applyAlignment="1">
      <alignment horizontal="left" vertical="center" wrapText="1"/>
    </xf>
    <xf numFmtId="0" fontId="43" fillId="0" borderId="44" xfId="2" applyNumberFormat="1" applyFont="1" applyBorder="1" applyAlignment="1">
      <alignment horizontal="left" vertical="center" wrapText="1"/>
    </xf>
    <xf numFmtId="0" fontId="50" fillId="0" borderId="0" xfId="0" applyFont="1" applyFill="1" applyAlignment="1">
      <alignment horizontal="center" vertical="center" wrapText="1"/>
    </xf>
    <xf numFmtId="0" fontId="50" fillId="0" borderId="34" xfId="0" applyFont="1" applyFill="1" applyBorder="1" applyAlignment="1">
      <alignment horizontal="center" vertical="center" wrapText="1"/>
    </xf>
    <xf numFmtId="0" fontId="51" fillId="0" borderId="33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1" fillId="0" borderId="33" xfId="0" applyFont="1" applyFill="1" applyBorder="1" applyAlignment="1">
      <alignment horizontal="left" vertical="top" wrapText="1"/>
    </xf>
    <xf numFmtId="0" fontId="51" fillId="0" borderId="0" xfId="0" applyFont="1" applyFill="1" applyBorder="1" applyAlignment="1">
      <alignment horizontal="left" vertical="top" wrapText="1"/>
    </xf>
    <xf numFmtId="0" fontId="53" fillId="27" borderId="23" xfId="0" applyFont="1" applyFill="1" applyBorder="1" applyAlignment="1">
      <alignment horizontal="center" vertical="center"/>
    </xf>
    <xf numFmtId="0" fontId="53" fillId="27" borderId="25" xfId="0" applyFont="1" applyFill="1" applyBorder="1" applyAlignment="1">
      <alignment horizontal="center" vertical="center"/>
    </xf>
    <xf numFmtId="1" fontId="47" fillId="0" borderId="0" xfId="2" applyNumberFormat="1" applyFont="1" applyBorder="1" applyAlignment="1">
      <alignment horizontal="center" textRotation="90"/>
    </xf>
    <xf numFmtId="1" fontId="47" fillId="0" borderId="0" xfId="2" applyNumberFormat="1" applyFont="1" applyBorder="1" applyAlignment="1">
      <alignment horizontal="center" textRotation="90" wrapText="1"/>
    </xf>
    <xf numFmtId="1" fontId="47" fillId="0" borderId="0" xfId="2" applyNumberFormat="1" applyFont="1" applyBorder="1" applyAlignment="1">
      <alignment horizontal="center" vertical="center"/>
    </xf>
    <xf numFmtId="0" fontId="43" fillId="0" borderId="48" xfId="2" applyNumberFormat="1" applyFont="1" applyBorder="1" applyAlignment="1">
      <alignment horizontal="left" vertical="center" wrapText="1"/>
    </xf>
    <xf numFmtId="0" fontId="43" fillId="0" borderId="49" xfId="2" applyNumberFormat="1" applyFont="1" applyBorder="1" applyAlignment="1">
      <alignment horizontal="left" vertical="center" wrapText="1"/>
    </xf>
    <xf numFmtId="0" fontId="43" fillId="0" borderId="50" xfId="2" applyNumberFormat="1" applyFont="1" applyBorder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0" fontId="29" fillId="27" borderId="54" xfId="0" applyFont="1" applyFill="1" applyBorder="1" applyAlignment="1">
      <alignment horizontal="center" vertical="center" wrapText="1"/>
    </xf>
    <xf numFmtId="0" fontId="29" fillId="27" borderId="18" xfId="0" applyFont="1" applyFill="1" applyBorder="1" applyAlignment="1">
      <alignment horizontal="center" vertical="center" wrapText="1"/>
    </xf>
    <xf numFmtId="0" fontId="29" fillId="27" borderId="36" xfId="0" applyFont="1" applyFill="1" applyBorder="1" applyAlignment="1">
      <alignment horizontal="center" vertical="center" wrapText="1"/>
    </xf>
  </cellXfs>
  <cellStyles count="19">
    <cellStyle name="Excel Built-in Normal" xfId="6"/>
    <cellStyle name="Гиперссылка" xfId="1" builtinId="8"/>
    <cellStyle name="Гиперссылка 2" xfId="3"/>
    <cellStyle name="Гиперссылка 3" xfId="4"/>
    <cellStyle name="Гиперссылка 4" xfId="7"/>
    <cellStyle name="Гиперссылка 5" xfId="16"/>
    <cellStyle name="Обычный" xfId="0" builtinId="0"/>
    <cellStyle name="Обычный 2" xfId="2"/>
    <cellStyle name="Обычный 2 2" xfId="8"/>
    <cellStyle name="Обычный 2 3" xfId="9"/>
    <cellStyle name="Обычный 2 4" xfId="10"/>
    <cellStyle name="Обычный 3" xfId="5"/>
    <cellStyle name="Обычный 4" xfId="11"/>
    <cellStyle name="Обычный 5" xfId="14"/>
    <cellStyle name="Обычный 5 2" xfId="15"/>
    <cellStyle name="Обычный 5 3" xfId="18"/>
    <cellStyle name="Обычный 6" xfId="12"/>
    <cellStyle name="Пояснение 2" xfId="13"/>
    <cellStyle name="Финансовый 2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FF66"/>
      <color rgb="FFFF7C80"/>
      <color rgb="FFCC99FF"/>
      <color rgb="FFCCFFFF"/>
      <color rgb="FFFFCCCC"/>
      <color rgb="FF66FFFF"/>
      <color rgb="FF99FF66"/>
      <color rgb="FFCCFFCC"/>
      <color rgb="FFFF99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783433</xdr:colOff>
      <xdr:row>1</xdr:row>
      <xdr:rowOff>46201</xdr:rowOff>
    </xdr:from>
    <xdr:to>
      <xdr:col>2</xdr:col>
      <xdr:colOff>1081089</xdr:colOff>
      <xdr:row>1</xdr:row>
      <xdr:rowOff>381004</xdr:rowOff>
    </xdr:to>
    <xdr:sp macro="" textlink="">
      <xdr:nvSpPr>
        <xdr:cNvPr id="2" name="Стрелка вниз 1"/>
        <xdr:cNvSpPr/>
      </xdr:nvSpPr>
      <xdr:spPr bwMode="auto">
        <a:xfrm>
          <a:off x="12203908" y="579601"/>
          <a:ext cx="297656" cy="33480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endParaRPr lang="ru-RU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10</xdr:row>
      <xdr:rowOff>0</xdr:rowOff>
    </xdr:from>
    <xdr:to>
      <xdr:col>6</xdr:col>
      <xdr:colOff>1</xdr:colOff>
      <xdr:row>11</xdr:row>
      <xdr:rowOff>0</xdr:rowOff>
    </xdr:to>
    <xdr:cxnSp macro="">
      <xdr:nvCxnSpPr>
        <xdr:cNvPr id="2" name="Прямая со стрелкой 1"/>
        <xdr:cNvCxnSpPr/>
      </xdr:nvCxnSpPr>
      <xdr:spPr bwMode="auto">
        <a:xfrm rot="10800000" flipV="1">
          <a:off x="819151" y="3495675"/>
          <a:ext cx="609600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10</xdr:row>
      <xdr:rowOff>28575</xdr:rowOff>
    </xdr:from>
    <xdr:to>
      <xdr:col>21</xdr:col>
      <xdr:colOff>114300</xdr:colOff>
      <xdr:row>10</xdr:row>
      <xdr:rowOff>428625</xdr:rowOff>
    </xdr:to>
    <xdr:cxnSp macro="">
      <xdr:nvCxnSpPr>
        <xdr:cNvPr id="3" name="Прямая со стрелкой 2"/>
        <xdr:cNvCxnSpPr/>
      </xdr:nvCxnSpPr>
      <xdr:spPr bwMode="auto">
        <a:xfrm>
          <a:off x="4524375" y="3524250"/>
          <a:ext cx="59055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123826</xdr:colOff>
      <xdr:row>10</xdr:row>
      <xdr:rowOff>19049</xdr:rowOff>
    </xdr:from>
    <xdr:to>
      <xdr:col>11</xdr:col>
      <xdr:colOff>9526</xdr:colOff>
      <xdr:row>10</xdr:row>
      <xdr:rowOff>428624</xdr:rowOff>
    </xdr:to>
    <xdr:cxnSp macro="">
      <xdr:nvCxnSpPr>
        <xdr:cNvPr id="4" name="Прямая со стрелкой 3"/>
        <xdr:cNvCxnSpPr/>
      </xdr:nvCxnSpPr>
      <xdr:spPr bwMode="auto">
        <a:xfrm rot="5400000">
          <a:off x="2243138" y="3538537"/>
          <a:ext cx="40957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9524</xdr:rowOff>
    </xdr:from>
    <xdr:to>
      <xdr:col>15</xdr:col>
      <xdr:colOff>123825</xdr:colOff>
      <xdr:row>10</xdr:row>
      <xdr:rowOff>438149</xdr:rowOff>
    </xdr:to>
    <xdr:cxnSp macro="">
      <xdr:nvCxnSpPr>
        <xdr:cNvPr id="5" name="Прямая со стрелкой 4"/>
        <xdr:cNvCxnSpPr/>
      </xdr:nvCxnSpPr>
      <xdr:spPr bwMode="auto">
        <a:xfrm rot="16200000" flipH="1">
          <a:off x="3300412" y="3538537"/>
          <a:ext cx="42862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104776</xdr:colOff>
      <xdr:row>10</xdr:row>
      <xdr:rowOff>0</xdr:rowOff>
    </xdr:from>
    <xdr:to>
      <xdr:col>31</xdr:col>
      <xdr:colOff>1</xdr:colOff>
      <xdr:row>11</xdr:row>
      <xdr:rowOff>0</xdr:rowOff>
    </xdr:to>
    <xdr:cxnSp macro="">
      <xdr:nvCxnSpPr>
        <xdr:cNvPr id="6" name="Прямая со стрелкой 5"/>
        <xdr:cNvCxnSpPr/>
      </xdr:nvCxnSpPr>
      <xdr:spPr bwMode="auto">
        <a:xfrm rot="10800000" flipV="1">
          <a:off x="6772276" y="3495675"/>
          <a:ext cx="609600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28575</xdr:rowOff>
    </xdr:from>
    <xdr:to>
      <xdr:col>46</xdr:col>
      <xdr:colOff>114300</xdr:colOff>
      <xdr:row>10</xdr:row>
      <xdr:rowOff>428625</xdr:rowOff>
    </xdr:to>
    <xdr:cxnSp macro="">
      <xdr:nvCxnSpPr>
        <xdr:cNvPr id="7" name="Прямая со стрелкой 6"/>
        <xdr:cNvCxnSpPr/>
      </xdr:nvCxnSpPr>
      <xdr:spPr bwMode="auto">
        <a:xfrm>
          <a:off x="10477500" y="3524250"/>
          <a:ext cx="59055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123826</xdr:colOff>
      <xdr:row>10</xdr:row>
      <xdr:rowOff>19049</xdr:rowOff>
    </xdr:from>
    <xdr:to>
      <xdr:col>36</xdr:col>
      <xdr:colOff>9526</xdr:colOff>
      <xdr:row>10</xdr:row>
      <xdr:rowOff>428624</xdr:rowOff>
    </xdr:to>
    <xdr:cxnSp macro="">
      <xdr:nvCxnSpPr>
        <xdr:cNvPr id="8" name="Прямая со стрелкой 7"/>
        <xdr:cNvCxnSpPr/>
      </xdr:nvCxnSpPr>
      <xdr:spPr bwMode="auto">
        <a:xfrm rot="5400000">
          <a:off x="8196263" y="3538537"/>
          <a:ext cx="40957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</xdr:row>
      <xdr:rowOff>9524</xdr:rowOff>
    </xdr:from>
    <xdr:to>
      <xdr:col>40</xdr:col>
      <xdr:colOff>123825</xdr:colOff>
      <xdr:row>10</xdr:row>
      <xdr:rowOff>438149</xdr:rowOff>
    </xdr:to>
    <xdr:cxnSp macro="">
      <xdr:nvCxnSpPr>
        <xdr:cNvPr id="9" name="Прямая со стрелкой 8"/>
        <xdr:cNvCxnSpPr/>
      </xdr:nvCxnSpPr>
      <xdr:spPr bwMode="auto">
        <a:xfrm rot="16200000" flipH="1">
          <a:off x="9253537" y="3538537"/>
          <a:ext cx="42862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94456</xdr:colOff>
      <xdr:row>13</xdr:row>
      <xdr:rowOff>10319</xdr:rowOff>
    </xdr:from>
    <xdr:to>
      <xdr:col>3</xdr:col>
      <xdr:colOff>96044</xdr:colOff>
      <xdr:row>13</xdr:row>
      <xdr:rowOff>467519</xdr:rowOff>
    </xdr:to>
    <xdr:cxnSp macro="">
      <xdr:nvCxnSpPr>
        <xdr:cNvPr id="10" name="Прямая со стрелкой 9"/>
        <xdr:cNvCxnSpPr/>
      </xdr:nvCxnSpPr>
      <xdr:spPr bwMode="auto">
        <a:xfrm rot="5400000">
          <a:off x="581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94456</xdr:colOff>
      <xdr:row>13</xdr:row>
      <xdr:rowOff>10319</xdr:rowOff>
    </xdr:from>
    <xdr:to>
      <xdr:col>9</xdr:col>
      <xdr:colOff>96044</xdr:colOff>
      <xdr:row>13</xdr:row>
      <xdr:rowOff>467519</xdr:rowOff>
    </xdr:to>
    <xdr:cxnSp macro="">
      <xdr:nvCxnSpPr>
        <xdr:cNvPr id="11" name="Прямая со стрелкой 10"/>
        <xdr:cNvCxnSpPr/>
      </xdr:nvCxnSpPr>
      <xdr:spPr bwMode="auto">
        <a:xfrm rot="5400000">
          <a:off x="2009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94456</xdr:colOff>
      <xdr:row>13</xdr:row>
      <xdr:rowOff>10319</xdr:rowOff>
    </xdr:from>
    <xdr:to>
      <xdr:col>15</xdr:col>
      <xdr:colOff>96044</xdr:colOff>
      <xdr:row>13</xdr:row>
      <xdr:rowOff>467519</xdr:rowOff>
    </xdr:to>
    <xdr:cxnSp macro="">
      <xdr:nvCxnSpPr>
        <xdr:cNvPr id="12" name="Прямая со стрелкой 11"/>
        <xdr:cNvCxnSpPr/>
      </xdr:nvCxnSpPr>
      <xdr:spPr bwMode="auto">
        <a:xfrm rot="5400000">
          <a:off x="3438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94456</xdr:colOff>
      <xdr:row>13</xdr:row>
      <xdr:rowOff>10319</xdr:rowOff>
    </xdr:from>
    <xdr:to>
      <xdr:col>21</xdr:col>
      <xdr:colOff>96044</xdr:colOff>
      <xdr:row>13</xdr:row>
      <xdr:rowOff>467519</xdr:rowOff>
    </xdr:to>
    <xdr:cxnSp macro="">
      <xdr:nvCxnSpPr>
        <xdr:cNvPr id="13" name="Прямая со стрелкой 12"/>
        <xdr:cNvCxnSpPr/>
      </xdr:nvCxnSpPr>
      <xdr:spPr bwMode="auto">
        <a:xfrm rot="5400000">
          <a:off x="486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94456</xdr:colOff>
      <xdr:row>13</xdr:row>
      <xdr:rowOff>10319</xdr:rowOff>
    </xdr:from>
    <xdr:to>
      <xdr:col>28</xdr:col>
      <xdr:colOff>96044</xdr:colOff>
      <xdr:row>13</xdr:row>
      <xdr:rowOff>467519</xdr:rowOff>
    </xdr:to>
    <xdr:cxnSp macro="">
      <xdr:nvCxnSpPr>
        <xdr:cNvPr id="14" name="Прямая со стрелкой 13"/>
        <xdr:cNvCxnSpPr/>
      </xdr:nvCxnSpPr>
      <xdr:spPr bwMode="auto">
        <a:xfrm rot="5400000">
          <a:off x="65341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94456</xdr:colOff>
      <xdr:row>13</xdr:row>
      <xdr:rowOff>10319</xdr:rowOff>
    </xdr:from>
    <xdr:to>
      <xdr:col>34</xdr:col>
      <xdr:colOff>96044</xdr:colOff>
      <xdr:row>13</xdr:row>
      <xdr:rowOff>467519</xdr:rowOff>
    </xdr:to>
    <xdr:cxnSp macro="">
      <xdr:nvCxnSpPr>
        <xdr:cNvPr id="15" name="Прямая со стрелкой 14"/>
        <xdr:cNvCxnSpPr/>
      </xdr:nvCxnSpPr>
      <xdr:spPr bwMode="auto">
        <a:xfrm rot="5400000">
          <a:off x="79629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94456</xdr:colOff>
      <xdr:row>13</xdr:row>
      <xdr:rowOff>10319</xdr:rowOff>
    </xdr:from>
    <xdr:to>
      <xdr:col>40</xdr:col>
      <xdr:colOff>96044</xdr:colOff>
      <xdr:row>13</xdr:row>
      <xdr:rowOff>467519</xdr:rowOff>
    </xdr:to>
    <xdr:cxnSp macro="">
      <xdr:nvCxnSpPr>
        <xdr:cNvPr id="16" name="Прямая со стрелкой 15"/>
        <xdr:cNvCxnSpPr/>
      </xdr:nvCxnSpPr>
      <xdr:spPr bwMode="auto">
        <a:xfrm rot="5400000">
          <a:off x="93916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94456</xdr:colOff>
      <xdr:row>13</xdr:row>
      <xdr:rowOff>10319</xdr:rowOff>
    </xdr:from>
    <xdr:to>
      <xdr:col>46</xdr:col>
      <xdr:colOff>96044</xdr:colOff>
      <xdr:row>13</xdr:row>
      <xdr:rowOff>467519</xdr:rowOff>
    </xdr:to>
    <xdr:cxnSp macro="">
      <xdr:nvCxnSpPr>
        <xdr:cNvPr id="17" name="Прямая со стрелкой 16"/>
        <xdr:cNvCxnSpPr/>
      </xdr:nvCxnSpPr>
      <xdr:spPr bwMode="auto">
        <a:xfrm rot="5400000">
          <a:off x="108204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104776</xdr:colOff>
      <xdr:row>10</xdr:row>
      <xdr:rowOff>0</xdr:rowOff>
    </xdr:from>
    <xdr:to>
      <xdr:col>56</xdr:col>
      <xdr:colOff>1</xdr:colOff>
      <xdr:row>11</xdr:row>
      <xdr:rowOff>0</xdr:rowOff>
    </xdr:to>
    <xdr:cxnSp macro="">
      <xdr:nvCxnSpPr>
        <xdr:cNvPr id="18" name="Прямая со стрелкой 17"/>
        <xdr:cNvCxnSpPr/>
      </xdr:nvCxnSpPr>
      <xdr:spPr bwMode="auto">
        <a:xfrm rot="10800000" flipV="1">
          <a:off x="12725401" y="3495675"/>
          <a:ext cx="609600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10</xdr:row>
      <xdr:rowOff>28575</xdr:rowOff>
    </xdr:from>
    <xdr:to>
      <xdr:col>71</xdr:col>
      <xdr:colOff>114300</xdr:colOff>
      <xdr:row>10</xdr:row>
      <xdr:rowOff>428625</xdr:rowOff>
    </xdr:to>
    <xdr:cxnSp macro="">
      <xdr:nvCxnSpPr>
        <xdr:cNvPr id="19" name="Прямая со стрелкой 18"/>
        <xdr:cNvCxnSpPr/>
      </xdr:nvCxnSpPr>
      <xdr:spPr bwMode="auto">
        <a:xfrm>
          <a:off x="16430625" y="3524250"/>
          <a:ext cx="59055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123826</xdr:colOff>
      <xdr:row>10</xdr:row>
      <xdr:rowOff>19049</xdr:rowOff>
    </xdr:from>
    <xdr:to>
      <xdr:col>61</xdr:col>
      <xdr:colOff>9526</xdr:colOff>
      <xdr:row>10</xdr:row>
      <xdr:rowOff>428624</xdr:rowOff>
    </xdr:to>
    <xdr:cxnSp macro="">
      <xdr:nvCxnSpPr>
        <xdr:cNvPr id="20" name="Прямая со стрелкой 19"/>
        <xdr:cNvCxnSpPr/>
      </xdr:nvCxnSpPr>
      <xdr:spPr bwMode="auto">
        <a:xfrm rot="5400000">
          <a:off x="14149388" y="3538537"/>
          <a:ext cx="40957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10</xdr:row>
      <xdr:rowOff>9524</xdr:rowOff>
    </xdr:from>
    <xdr:to>
      <xdr:col>65</xdr:col>
      <xdr:colOff>123825</xdr:colOff>
      <xdr:row>10</xdr:row>
      <xdr:rowOff>438149</xdr:rowOff>
    </xdr:to>
    <xdr:cxnSp macro="">
      <xdr:nvCxnSpPr>
        <xdr:cNvPr id="21" name="Прямая со стрелкой 20"/>
        <xdr:cNvCxnSpPr/>
      </xdr:nvCxnSpPr>
      <xdr:spPr bwMode="auto">
        <a:xfrm rot="16200000" flipH="1">
          <a:off x="15206662" y="3538537"/>
          <a:ext cx="42862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94456</xdr:colOff>
      <xdr:row>13</xdr:row>
      <xdr:rowOff>10319</xdr:rowOff>
    </xdr:from>
    <xdr:to>
      <xdr:col>53</xdr:col>
      <xdr:colOff>96044</xdr:colOff>
      <xdr:row>13</xdr:row>
      <xdr:rowOff>467519</xdr:rowOff>
    </xdr:to>
    <xdr:cxnSp macro="">
      <xdr:nvCxnSpPr>
        <xdr:cNvPr id="22" name="Прямая со стрелкой 21"/>
        <xdr:cNvCxnSpPr/>
      </xdr:nvCxnSpPr>
      <xdr:spPr bwMode="auto">
        <a:xfrm rot="5400000">
          <a:off x="1248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94456</xdr:colOff>
      <xdr:row>13</xdr:row>
      <xdr:rowOff>10319</xdr:rowOff>
    </xdr:from>
    <xdr:to>
      <xdr:col>59</xdr:col>
      <xdr:colOff>96044</xdr:colOff>
      <xdr:row>13</xdr:row>
      <xdr:rowOff>467519</xdr:rowOff>
    </xdr:to>
    <xdr:cxnSp macro="">
      <xdr:nvCxnSpPr>
        <xdr:cNvPr id="23" name="Прямая со стрелкой 22"/>
        <xdr:cNvCxnSpPr/>
      </xdr:nvCxnSpPr>
      <xdr:spPr bwMode="auto">
        <a:xfrm rot="5400000">
          <a:off x="13916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65</xdr:col>
      <xdr:colOff>94456</xdr:colOff>
      <xdr:row>13</xdr:row>
      <xdr:rowOff>10319</xdr:rowOff>
    </xdr:from>
    <xdr:to>
      <xdr:col>65</xdr:col>
      <xdr:colOff>96044</xdr:colOff>
      <xdr:row>13</xdr:row>
      <xdr:rowOff>467519</xdr:rowOff>
    </xdr:to>
    <xdr:cxnSp macro="">
      <xdr:nvCxnSpPr>
        <xdr:cNvPr id="24" name="Прямая со стрелкой 23"/>
        <xdr:cNvCxnSpPr/>
      </xdr:nvCxnSpPr>
      <xdr:spPr bwMode="auto">
        <a:xfrm rot="5400000">
          <a:off x="15344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94456</xdr:colOff>
      <xdr:row>13</xdr:row>
      <xdr:rowOff>10319</xdr:rowOff>
    </xdr:from>
    <xdr:to>
      <xdr:col>71</xdr:col>
      <xdr:colOff>96044</xdr:colOff>
      <xdr:row>13</xdr:row>
      <xdr:rowOff>467519</xdr:rowOff>
    </xdr:to>
    <xdr:cxnSp macro="">
      <xdr:nvCxnSpPr>
        <xdr:cNvPr id="25" name="Прямая со стрелкой 24"/>
        <xdr:cNvCxnSpPr/>
      </xdr:nvCxnSpPr>
      <xdr:spPr bwMode="auto">
        <a:xfrm rot="5400000">
          <a:off x="16773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58615</xdr:colOff>
      <xdr:row>6</xdr:row>
      <xdr:rowOff>263768</xdr:rowOff>
    </xdr:from>
    <xdr:to>
      <xdr:col>23</xdr:col>
      <xdr:colOff>221900</xdr:colOff>
      <xdr:row>7</xdr:row>
      <xdr:rowOff>475202</xdr:rowOff>
    </xdr:to>
    <xdr:cxnSp macro="">
      <xdr:nvCxnSpPr>
        <xdr:cNvPr id="26" name="Прямая со стрелкой 25"/>
        <xdr:cNvCxnSpPr/>
      </xdr:nvCxnSpPr>
      <xdr:spPr bwMode="auto">
        <a:xfrm rot="10800000" flipV="1">
          <a:off x="3154240" y="1863968"/>
          <a:ext cx="2544535" cy="48765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187569</xdr:colOff>
      <xdr:row>7</xdr:row>
      <xdr:rowOff>23449</xdr:rowOff>
    </xdr:from>
    <xdr:to>
      <xdr:col>37</xdr:col>
      <xdr:colOff>203314</xdr:colOff>
      <xdr:row>7</xdr:row>
      <xdr:rowOff>504258</xdr:rowOff>
    </xdr:to>
    <xdr:cxnSp macro="">
      <xdr:nvCxnSpPr>
        <xdr:cNvPr id="27" name="Прямая со стрелкой 26"/>
        <xdr:cNvCxnSpPr/>
      </xdr:nvCxnSpPr>
      <xdr:spPr bwMode="auto">
        <a:xfrm>
          <a:off x="9437077" y="3012834"/>
          <a:ext cx="15745" cy="48080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12561</xdr:colOff>
      <xdr:row>6</xdr:row>
      <xdr:rowOff>277377</xdr:rowOff>
    </xdr:from>
    <xdr:to>
      <xdr:col>62</xdr:col>
      <xdr:colOff>175846</xdr:colOff>
      <xdr:row>7</xdr:row>
      <xdr:rowOff>461597</xdr:rowOff>
    </xdr:to>
    <xdr:cxnSp macro="">
      <xdr:nvCxnSpPr>
        <xdr:cNvPr id="28" name="Прямая со стрелкой 27"/>
        <xdr:cNvCxnSpPr/>
      </xdr:nvCxnSpPr>
      <xdr:spPr bwMode="auto">
        <a:xfrm>
          <a:off x="12156936" y="1877577"/>
          <a:ext cx="2782660" cy="46044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94456</xdr:colOff>
      <xdr:row>13</xdr:row>
      <xdr:rowOff>10319</xdr:rowOff>
    </xdr:from>
    <xdr:to>
      <xdr:col>3</xdr:col>
      <xdr:colOff>96044</xdr:colOff>
      <xdr:row>13</xdr:row>
      <xdr:rowOff>467519</xdr:rowOff>
    </xdr:to>
    <xdr:cxnSp macro="">
      <xdr:nvCxnSpPr>
        <xdr:cNvPr id="29" name="Прямая со стрелкой 28"/>
        <xdr:cNvCxnSpPr/>
      </xdr:nvCxnSpPr>
      <xdr:spPr bwMode="auto">
        <a:xfrm rot="5400000">
          <a:off x="581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94456</xdr:colOff>
      <xdr:row>13</xdr:row>
      <xdr:rowOff>10319</xdr:rowOff>
    </xdr:from>
    <xdr:to>
      <xdr:col>9</xdr:col>
      <xdr:colOff>96044</xdr:colOff>
      <xdr:row>13</xdr:row>
      <xdr:rowOff>467519</xdr:rowOff>
    </xdr:to>
    <xdr:cxnSp macro="">
      <xdr:nvCxnSpPr>
        <xdr:cNvPr id="30" name="Прямая со стрелкой 29"/>
        <xdr:cNvCxnSpPr/>
      </xdr:nvCxnSpPr>
      <xdr:spPr bwMode="auto">
        <a:xfrm rot="5400000">
          <a:off x="2009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94456</xdr:colOff>
      <xdr:row>13</xdr:row>
      <xdr:rowOff>10319</xdr:rowOff>
    </xdr:from>
    <xdr:to>
      <xdr:col>15</xdr:col>
      <xdr:colOff>96044</xdr:colOff>
      <xdr:row>13</xdr:row>
      <xdr:rowOff>467519</xdr:rowOff>
    </xdr:to>
    <xdr:cxnSp macro="">
      <xdr:nvCxnSpPr>
        <xdr:cNvPr id="31" name="Прямая со стрелкой 30"/>
        <xdr:cNvCxnSpPr/>
      </xdr:nvCxnSpPr>
      <xdr:spPr bwMode="auto">
        <a:xfrm rot="5400000">
          <a:off x="3438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94456</xdr:colOff>
      <xdr:row>13</xdr:row>
      <xdr:rowOff>10319</xdr:rowOff>
    </xdr:from>
    <xdr:to>
      <xdr:col>21</xdr:col>
      <xdr:colOff>96044</xdr:colOff>
      <xdr:row>13</xdr:row>
      <xdr:rowOff>467519</xdr:rowOff>
    </xdr:to>
    <xdr:cxnSp macro="">
      <xdr:nvCxnSpPr>
        <xdr:cNvPr id="32" name="Прямая со стрелкой 31"/>
        <xdr:cNvCxnSpPr/>
      </xdr:nvCxnSpPr>
      <xdr:spPr bwMode="auto">
        <a:xfrm rot="5400000">
          <a:off x="486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94456</xdr:colOff>
      <xdr:row>13</xdr:row>
      <xdr:rowOff>10319</xdr:rowOff>
    </xdr:from>
    <xdr:to>
      <xdr:col>28</xdr:col>
      <xdr:colOff>96044</xdr:colOff>
      <xdr:row>13</xdr:row>
      <xdr:rowOff>467519</xdr:rowOff>
    </xdr:to>
    <xdr:cxnSp macro="">
      <xdr:nvCxnSpPr>
        <xdr:cNvPr id="33" name="Прямая со стрелкой 32"/>
        <xdr:cNvCxnSpPr/>
      </xdr:nvCxnSpPr>
      <xdr:spPr bwMode="auto">
        <a:xfrm rot="5400000">
          <a:off x="65341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94456</xdr:colOff>
      <xdr:row>13</xdr:row>
      <xdr:rowOff>10319</xdr:rowOff>
    </xdr:from>
    <xdr:to>
      <xdr:col>34</xdr:col>
      <xdr:colOff>96044</xdr:colOff>
      <xdr:row>13</xdr:row>
      <xdr:rowOff>467519</xdr:rowOff>
    </xdr:to>
    <xdr:cxnSp macro="">
      <xdr:nvCxnSpPr>
        <xdr:cNvPr id="34" name="Прямая со стрелкой 33"/>
        <xdr:cNvCxnSpPr/>
      </xdr:nvCxnSpPr>
      <xdr:spPr bwMode="auto">
        <a:xfrm rot="5400000">
          <a:off x="79629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94456</xdr:colOff>
      <xdr:row>13</xdr:row>
      <xdr:rowOff>10319</xdr:rowOff>
    </xdr:from>
    <xdr:to>
      <xdr:col>40</xdr:col>
      <xdr:colOff>96044</xdr:colOff>
      <xdr:row>13</xdr:row>
      <xdr:rowOff>467519</xdr:rowOff>
    </xdr:to>
    <xdr:cxnSp macro="">
      <xdr:nvCxnSpPr>
        <xdr:cNvPr id="35" name="Прямая со стрелкой 34"/>
        <xdr:cNvCxnSpPr/>
      </xdr:nvCxnSpPr>
      <xdr:spPr bwMode="auto">
        <a:xfrm rot="5400000">
          <a:off x="93916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94456</xdr:colOff>
      <xdr:row>13</xdr:row>
      <xdr:rowOff>10319</xdr:rowOff>
    </xdr:from>
    <xdr:to>
      <xdr:col>46</xdr:col>
      <xdr:colOff>96044</xdr:colOff>
      <xdr:row>13</xdr:row>
      <xdr:rowOff>467519</xdr:rowOff>
    </xdr:to>
    <xdr:cxnSp macro="">
      <xdr:nvCxnSpPr>
        <xdr:cNvPr id="36" name="Прямая со стрелкой 35"/>
        <xdr:cNvCxnSpPr/>
      </xdr:nvCxnSpPr>
      <xdr:spPr bwMode="auto">
        <a:xfrm rot="5400000">
          <a:off x="108204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94456</xdr:colOff>
      <xdr:row>13</xdr:row>
      <xdr:rowOff>10319</xdr:rowOff>
    </xdr:from>
    <xdr:to>
      <xdr:col>53</xdr:col>
      <xdr:colOff>96044</xdr:colOff>
      <xdr:row>13</xdr:row>
      <xdr:rowOff>467519</xdr:rowOff>
    </xdr:to>
    <xdr:cxnSp macro="">
      <xdr:nvCxnSpPr>
        <xdr:cNvPr id="37" name="Прямая со стрелкой 36"/>
        <xdr:cNvCxnSpPr/>
      </xdr:nvCxnSpPr>
      <xdr:spPr bwMode="auto">
        <a:xfrm rot="5400000">
          <a:off x="1248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94456</xdr:colOff>
      <xdr:row>13</xdr:row>
      <xdr:rowOff>10319</xdr:rowOff>
    </xdr:from>
    <xdr:to>
      <xdr:col>59</xdr:col>
      <xdr:colOff>96044</xdr:colOff>
      <xdr:row>13</xdr:row>
      <xdr:rowOff>467519</xdr:rowOff>
    </xdr:to>
    <xdr:cxnSp macro="">
      <xdr:nvCxnSpPr>
        <xdr:cNvPr id="38" name="Прямая со стрелкой 37"/>
        <xdr:cNvCxnSpPr/>
      </xdr:nvCxnSpPr>
      <xdr:spPr bwMode="auto">
        <a:xfrm rot="5400000">
          <a:off x="13916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65</xdr:col>
      <xdr:colOff>94456</xdr:colOff>
      <xdr:row>13</xdr:row>
      <xdr:rowOff>10319</xdr:rowOff>
    </xdr:from>
    <xdr:to>
      <xdr:col>65</xdr:col>
      <xdr:colOff>96044</xdr:colOff>
      <xdr:row>13</xdr:row>
      <xdr:rowOff>467519</xdr:rowOff>
    </xdr:to>
    <xdr:cxnSp macro="">
      <xdr:nvCxnSpPr>
        <xdr:cNvPr id="39" name="Прямая со стрелкой 38"/>
        <xdr:cNvCxnSpPr/>
      </xdr:nvCxnSpPr>
      <xdr:spPr bwMode="auto">
        <a:xfrm rot="5400000">
          <a:off x="15344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94456</xdr:colOff>
      <xdr:row>13</xdr:row>
      <xdr:rowOff>10319</xdr:rowOff>
    </xdr:from>
    <xdr:to>
      <xdr:col>71</xdr:col>
      <xdr:colOff>96044</xdr:colOff>
      <xdr:row>13</xdr:row>
      <xdr:rowOff>467519</xdr:rowOff>
    </xdr:to>
    <xdr:cxnSp macro="">
      <xdr:nvCxnSpPr>
        <xdr:cNvPr id="40" name="Прямая со стрелкой 39"/>
        <xdr:cNvCxnSpPr/>
      </xdr:nvCxnSpPr>
      <xdr:spPr bwMode="auto">
        <a:xfrm rot="5400000">
          <a:off x="16773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1295400</xdr:colOff>
      <xdr:row>4</xdr:row>
      <xdr:rowOff>57150</xdr:rowOff>
    </xdr:from>
    <xdr:to>
      <xdr:col>8</xdr:col>
      <xdr:colOff>123825</xdr:colOff>
      <xdr:row>6</xdr:row>
      <xdr:rowOff>9524</xdr:rowOff>
    </xdr:to>
    <xdr:sp macro="" textlink="">
      <xdr:nvSpPr>
        <xdr:cNvPr id="2" name="Shape 2"/>
        <xdr:cNvSpPr/>
      </xdr:nvSpPr>
      <xdr:spPr>
        <a:xfrm flipH="1" flipV="1">
          <a:off x="5838825" y="771525"/>
          <a:ext cx="6181725" cy="352424"/>
        </a:xfrm>
        <a:prstGeom prst="line">
          <a:avLst/>
        </a:prstGeom>
        <a:noFill/>
        <a:ln w="38160" cap="sq">
          <a:solidFill>
            <a:srgbClr val="000000"/>
          </a:solidFill>
          <a:prstDash val="solid"/>
          <a:miter lim="800000"/>
        </a:ln>
        <a:effectLst>
          <a:outerShdw blurRad="63500" dist="110430" dir="722554" rotWithShape="0">
            <a:srgbClr val="000000">
              <a:alpha val="35035"/>
            </a:srgbClr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0</xdr:col>
      <xdr:colOff>47625</xdr:colOff>
      <xdr:row>4</xdr:row>
      <xdr:rowOff>57151</xdr:rowOff>
    </xdr:from>
    <xdr:to>
      <xdr:col>6</xdr:col>
      <xdr:colOff>1314450</xdr:colOff>
      <xdr:row>6</xdr:row>
      <xdr:rowOff>19051</xdr:rowOff>
    </xdr:to>
    <xdr:sp macro="" textlink="">
      <xdr:nvSpPr>
        <xdr:cNvPr id="3" name="Shape 3"/>
        <xdr:cNvSpPr/>
      </xdr:nvSpPr>
      <xdr:spPr>
        <a:xfrm flipH="1">
          <a:off x="47625" y="771526"/>
          <a:ext cx="5810250" cy="361950"/>
        </a:xfrm>
        <a:prstGeom prst="line">
          <a:avLst/>
        </a:prstGeom>
        <a:noFill/>
        <a:ln w="38160" cap="sq">
          <a:solidFill>
            <a:srgbClr val="000000"/>
          </a:solidFill>
          <a:prstDash val="solid"/>
          <a:miter lim="800000"/>
        </a:ln>
        <a:effectLst>
          <a:outerShdw blurRad="63500" dist="110430" dir="722554" rotWithShape="0">
            <a:srgbClr val="000000">
              <a:alpha val="35035"/>
            </a:srgbClr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3</xdr:col>
      <xdr:colOff>661988</xdr:colOff>
      <xdr:row>136</xdr:row>
      <xdr:rowOff>666749</xdr:rowOff>
    </xdr:from>
    <xdr:to>
      <xdr:col>4</xdr:col>
      <xdr:colOff>190500</xdr:colOff>
      <xdr:row>137</xdr:row>
      <xdr:rowOff>219075</xdr:rowOff>
    </xdr:to>
    <xdr:sp macro="" textlink="">
      <xdr:nvSpPr>
        <xdr:cNvPr id="4" name="Овал 3"/>
        <xdr:cNvSpPr/>
      </xdr:nvSpPr>
      <xdr:spPr>
        <a:xfrm>
          <a:off x="1509713" y="45015149"/>
          <a:ext cx="385762" cy="400051"/>
        </a:xfrm>
        <a:prstGeom prst="ellips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h="342900" prst="coolSlant"/>
        </a:sp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6</xdr:col>
      <xdr:colOff>1295400</xdr:colOff>
      <xdr:row>4</xdr:row>
      <xdr:rowOff>57150</xdr:rowOff>
    </xdr:from>
    <xdr:to>
      <xdr:col>8</xdr:col>
      <xdr:colOff>123825</xdr:colOff>
      <xdr:row>6</xdr:row>
      <xdr:rowOff>9524</xdr:rowOff>
    </xdr:to>
    <xdr:sp macro="" textlink="">
      <xdr:nvSpPr>
        <xdr:cNvPr id="5" name="Shape 2"/>
        <xdr:cNvSpPr/>
      </xdr:nvSpPr>
      <xdr:spPr>
        <a:xfrm flipH="1" flipV="1">
          <a:off x="6675120" y="2015490"/>
          <a:ext cx="6524625" cy="379094"/>
        </a:xfrm>
        <a:prstGeom prst="line">
          <a:avLst/>
        </a:prstGeom>
        <a:noFill/>
        <a:ln w="38160" cap="sq">
          <a:solidFill>
            <a:srgbClr val="000000"/>
          </a:solidFill>
          <a:prstDash val="solid"/>
          <a:miter lim="800000"/>
        </a:ln>
        <a:effectLst>
          <a:outerShdw blurRad="63500" dist="110430" dir="722554" rotWithShape="0">
            <a:srgbClr val="000000">
              <a:alpha val="35035"/>
            </a:srgbClr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0</xdr:col>
      <xdr:colOff>47625</xdr:colOff>
      <xdr:row>4</xdr:row>
      <xdr:rowOff>57151</xdr:rowOff>
    </xdr:from>
    <xdr:to>
      <xdr:col>6</xdr:col>
      <xdr:colOff>1314450</xdr:colOff>
      <xdr:row>6</xdr:row>
      <xdr:rowOff>19051</xdr:rowOff>
    </xdr:to>
    <xdr:sp macro="" textlink="">
      <xdr:nvSpPr>
        <xdr:cNvPr id="6" name="Shape 3"/>
        <xdr:cNvSpPr/>
      </xdr:nvSpPr>
      <xdr:spPr>
        <a:xfrm flipH="1">
          <a:off x="47625" y="2015491"/>
          <a:ext cx="6646545" cy="388620"/>
        </a:xfrm>
        <a:prstGeom prst="line">
          <a:avLst/>
        </a:prstGeom>
        <a:noFill/>
        <a:ln w="38160" cap="sq">
          <a:solidFill>
            <a:srgbClr val="000000"/>
          </a:solidFill>
          <a:prstDash val="solid"/>
          <a:miter lim="800000"/>
        </a:ln>
        <a:effectLst>
          <a:outerShdw blurRad="63500" dist="110430" dir="722554" rotWithShape="0">
            <a:srgbClr val="000000">
              <a:alpha val="35035"/>
            </a:srgbClr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3</xdr:col>
      <xdr:colOff>661988</xdr:colOff>
      <xdr:row>136</xdr:row>
      <xdr:rowOff>666749</xdr:rowOff>
    </xdr:from>
    <xdr:to>
      <xdr:col>4</xdr:col>
      <xdr:colOff>190500</xdr:colOff>
      <xdr:row>137</xdr:row>
      <xdr:rowOff>219075</xdr:rowOff>
    </xdr:to>
    <xdr:sp macro="" textlink="">
      <xdr:nvSpPr>
        <xdr:cNvPr id="7" name="Овал 6"/>
        <xdr:cNvSpPr/>
      </xdr:nvSpPr>
      <xdr:spPr>
        <a:xfrm>
          <a:off x="1538288" y="55264049"/>
          <a:ext cx="412432" cy="398146"/>
        </a:xfrm>
        <a:prstGeom prst="ellips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h="342900" prst="coolSlant"/>
        </a:sp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10</xdr:row>
      <xdr:rowOff>0</xdr:rowOff>
    </xdr:from>
    <xdr:to>
      <xdr:col>6</xdr:col>
      <xdr:colOff>1</xdr:colOff>
      <xdr:row>11</xdr:row>
      <xdr:rowOff>0</xdr:rowOff>
    </xdr:to>
    <xdr:cxnSp macro="">
      <xdr:nvCxnSpPr>
        <xdr:cNvPr id="2" name="Прямая со стрелкой 1"/>
        <xdr:cNvCxnSpPr/>
      </xdr:nvCxnSpPr>
      <xdr:spPr bwMode="auto">
        <a:xfrm rot="10800000" flipV="1">
          <a:off x="981076" y="475488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10</xdr:row>
      <xdr:rowOff>28575</xdr:rowOff>
    </xdr:from>
    <xdr:to>
      <xdr:col>21</xdr:col>
      <xdr:colOff>114300</xdr:colOff>
      <xdr:row>10</xdr:row>
      <xdr:rowOff>428625</xdr:rowOff>
    </xdr:to>
    <xdr:cxnSp macro="">
      <xdr:nvCxnSpPr>
        <xdr:cNvPr id="3" name="Прямая со стрелкой 2"/>
        <xdr:cNvCxnSpPr/>
      </xdr:nvCxnSpPr>
      <xdr:spPr bwMode="auto">
        <a:xfrm>
          <a:off x="4777740" y="478345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123826</xdr:colOff>
      <xdr:row>10</xdr:row>
      <xdr:rowOff>19049</xdr:rowOff>
    </xdr:from>
    <xdr:to>
      <xdr:col>11</xdr:col>
      <xdr:colOff>9526</xdr:colOff>
      <xdr:row>10</xdr:row>
      <xdr:rowOff>428624</xdr:rowOff>
    </xdr:to>
    <xdr:cxnSp macro="">
      <xdr:nvCxnSpPr>
        <xdr:cNvPr id="4" name="Прямая со стрелкой 3"/>
        <xdr:cNvCxnSpPr/>
      </xdr:nvCxnSpPr>
      <xdr:spPr bwMode="auto">
        <a:xfrm rot="5400000">
          <a:off x="2445068" y="479202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9524</xdr:rowOff>
    </xdr:from>
    <xdr:to>
      <xdr:col>15</xdr:col>
      <xdr:colOff>123825</xdr:colOff>
      <xdr:row>10</xdr:row>
      <xdr:rowOff>438149</xdr:rowOff>
    </xdr:to>
    <xdr:cxnSp macro="">
      <xdr:nvCxnSpPr>
        <xdr:cNvPr id="5" name="Прямая со стрелкой 4"/>
        <xdr:cNvCxnSpPr/>
      </xdr:nvCxnSpPr>
      <xdr:spPr bwMode="auto">
        <a:xfrm rot="16200000" flipH="1">
          <a:off x="3528060" y="479488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104776</xdr:colOff>
      <xdr:row>10</xdr:row>
      <xdr:rowOff>0</xdr:rowOff>
    </xdr:from>
    <xdr:to>
      <xdr:col>31</xdr:col>
      <xdr:colOff>1</xdr:colOff>
      <xdr:row>11</xdr:row>
      <xdr:rowOff>0</xdr:rowOff>
    </xdr:to>
    <xdr:cxnSp macro="">
      <xdr:nvCxnSpPr>
        <xdr:cNvPr id="6" name="Прямая со стрелкой 5"/>
        <xdr:cNvCxnSpPr/>
      </xdr:nvCxnSpPr>
      <xdr:spPr bwMode="auto">
        <a:xfrm rot="10800000" flipV="1">
          <a:off x="7077076" y="475488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28575</xdr:rowOff>
    </xdr:from>
    <xdr:to>
      <xdr:col>46</xdr:col>
      <xdr:colOff>114300</xdr:colOff>
      <xdr:row>10</xdr:row>
      <xdr:rowOff>428625</xdr:rowOff>
    </xdr:to>
    <xdr:cxnSp macro="">
      <xdr:nvCxnSpPr>
        <xdr:cNvPr id="7" name="Прямая со стрелкой 6"/>
        <xdr:cNvCxnSpPr/>
      </xdr:nvCxnSpPr>
      <xdr:spPr bwMode="auto">
        <a:xfrm>
          <a:off x="10873740" y="478345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123826</xdr:colOff>
      <xdr:row>10</xdr:row>
      <xdr:rowOff>19049</xdr:rowOff>
    </xdr:from>
    <xdr:to>
      <xdr:col>36</xdr:col>
      <xdr:colOff>9526</xdr:colOff>
      <xdr:row>10</xdr:row>
      <xdr:rowOff>428624</xdr:rowOff>
    </xdr:to>
    <xdr:cxnSp macro="">
      <xdr:nvCxnSpPr>
        <xdr:cNvPr id="8" name="Прямая со стрелкой 7"/>
        <xdr:cNvCxnSpPr/>
      </xdr:nvCxnSpPr>
      <xdr:spPr bwMode="auto">
        <a:xfrm rot="5400000">
          <a:off x="8541068" y="479202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</xdr:row>
      <xdr:rowOff>9524</xdr:rowOff>
    </xdr:from>
    <xdr:to>
      <xdr:col>40</xdr:col>
      <xdr:colOff>123825</xdr:colOff>
      <xdr:row>10</xdr:row>
      <xdr:rowOff>438149</xdr:rowOff>
    </xdr:to>
    <xdr:cxnSp macro="">
      <xdr:nvCxnSpPr>
        <xdr:cNvPr id="9" name="Прямая со стрелкой 8"/>
        <xdr:cNvCxnSpPr/>
      </xdr:nvCxnSpPr>
      <xdr:spPr bwMode="auto">
        <a:xfrm rot="16200000" flipH="1">
          <a:off x="9624060" y="479488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104776</xdr:colOff>
      <xdr:row>10</xdr:row>
      <xdr:rowOff>0</xdr:rowOff>
    </xdr:from>
    <xdr:to>
      <xdr:col>56</xdr:col>
      <xdr:colOff>1</xdr:colOff>
      <xdr:row>11</xdr:row>
      <xdr:rowOff>0</xdr:rowOff>
    </xdr:to>
    <xdr:cxnSp macro="">
      <xdr:nvCxnSpPr>
        <xdr:cNvPr id="18" name="Прямая со стрелкой 17"/>
        <xdr:cNvCxnSpPr/>
      </xdr:nvCxnSpPr>
      <xdr:spPr bwMode="auto">
        <a:xfrm rot="10800000" flipV="1">
          <a:off x="13173076" y="475488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10</xdr:row>
      <xdr:rowOff>28575</xdr:rowOff>
    </xdr:from>
    <xdr:to>
      <xdr:col>71</xdr:col>
      <xdr:colOff>114300</xdr:colOff>
      <xdr:row>10</xdr:row>
      <xdr:rowOff>428625</xdr:rowOff>
    </xdr:to>
    <xdr:cxnSp macro="">
      <xdr:nvCxnSpPr>
        <xdr:cNvPr id="19" name="Прямая со стрелкой 18"/>
        <xdr:cNvCxnSpPr/>
      </xdr:nvCxnSpPr>
      <xdr:spPr bwMode="auto">
        <a:xfrm>
          <a:off x="16969740" y="478345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123826</xdr:colOff>
      <xdr:row>10</xdr:row>
      <xdr:rowOff>19049</xdr:rowOff>
    </xdr:from>
    <xdr:to>
      <xdr:col>61</xdr:col>
      <xdr:colOff>9526</xdr:colOff>
      <xdr:row>10</xdr:row>
      <xdr:rowOff>428624</xdr:rowOff>
    </xdr:to>
    <xdr:cxnSp macro="">
      <xdr:nvCxnSpPr>
        <xdr:cNvPr id="20" name="Прямая со стрелкой 19"/>
        <xdr:cNvCxnSpPr/>
      </xdr:nvCxnSpPr>
      <xdr:spPr bwMode="auto">
        <a:xfrm rot="5400000">
          <a:off x="14637068" y="479202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10</xdr:row>
      <xdr:rowOff>9524</xdr:rowOff>
    </xdr:from>
    <xdr:to>
      <xdr:col>65</xdr:col>
      <xdr:colOff>123825</xdr:colOff>
      <xdr:row>10</xdr:row>
      <xdr:rowOff>438149</xdr:rowOff>
    </xdr:to>
    <xdr:cxnSp macro="">
      <xdr:nvCxnSpPr>
        <xdr:cNvPr id="21" name="Прямая со стрелкой 20"/>
        <xdr:cNvCxnSpPr/>
      </xdr:nvCxnSpPr>
      <xdr:spPr bwMode="auto">
        <a:xfrm rot="16200000" flipH="1">
          <a:off x="15720060" y="479488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58615</xdr:colOff>
      <xdr:row>6</xdr:row>
      <xdr:rowOff>263768</xdr:rowOff>
    </xdr:from>
    <xdr:to>
      <xdr:col>23</xdr:col>
      <xdr:colOff>221900</xdr:colOff>
      <xdr:row>7</xdr:row>
      <xdr:rowOff>475202</xdr:rowOff>
    </xdr:to>
    <xdr:cxnSp macro="">
      <xdr:nvCxnSpPr>
        <xdr:cNvPr id="26" name="Прямая со стрелкой 25"/>
        <xdr:cNvCxnSpPr/>
      </xdr:nvCxnSpPr>
      <xdr:spPr bwMode="auto">
        <a:xfrm rot="10800000" flipV="1">
          <a:off x="3373315" y="2968868"/>
          <a:ext cx="2601685" cy="48575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199292</xdr:colOff>
      <xdr:row>7</xdr:row>
      <xdr:rowOff>3</xdr:rowOff>
    </xdr:from>
    <xdr:to>
      <xdr:col>37</xdr:col>
      <xdr:colOff>203314</xdr:colOff>
      <xdr:row>7</xdr:row>
      <xdr:rowOff>504258</xdr:rowOff>
    </xdr:to>
    <xdr:cxnSp macro="">
      <xdr:nvCxnSpPr>
        <xdr:cNvPr id="27" name="Прямая со стрелкой 26"/>
        <xdr:cNvCxnSpPr/>
      </xdr:nvCxnSpPr>
      <xdr:spPr bwMode="auto">
        <a:xfrm>
          <a:off x="9448800" y="2989388"/>
          <a:ext cx="4022" cy="50425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12561</xdr:colOff>
      <xdr:row>6</xdr:row>
      <xdr:rowOff>277377</xdr:rowOff>
    </xdr:from>
    <xdr:to>
      <xdr:col>62</xdr:col>
      <xdr:colOff>175846</xdr:colOff>
      <xdr:row>7</xdr:row>
      <xdr:rowOff>461597</xdr:rowOff>
    </xdr:to>
    <xdr:cxnSp macro="">
      <xdr:nvCxnSpPr>
        <xdr:cNvPr id="28" name="Прямая со стрелкой 27"/>
        <xdr:cNvCxnSpPr/>
      </xdr:nvCxnSpPr>
      <xdr:spPr bwMode="auto">
        <a:xfrm>
          <a:off x="12593181" y="2982477"/>
          <a:ext cx="2845525" cy="4585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10</xdr:row>
      <xdr:rowOff>0</xdr:rowOff>
    </xdr:from>
    <xdr:to>
      <xdr:col>6</xdr:col>
      <xdr:colOff>1</xdr:colOff>
      <xdr:row>11</xdr:row>
      <xdr:rowOff>0</xdr:rowOff>
    </xdr:to>
    <xdr:cxnSp macro="">
      <xdr:nvCxnSpPr>
        <xdr:cNvPr id="2" name="Прямая со стрелкой 1"/>
        <xdr:cNvCxnSpPr/>
      </xdr:nvCxnSpPr>
      <xdr:spPr bwMode="auto">
        <a:xfrm rot="10800000" flipV="1">
          <a:off x="981076" y="497586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10</xdr:row>
      <xdr:rowOff>28575</xdr:rowOff>
    </xdr:from>
    <xdr:to>
      <xdr:col>21</xdr:col>
      <xdr:colOff>114300</xdr:colOff>
      <xdr:row>10</xdr:row>
      <xdr:rowOff>428625</xdr:rowOff>
    </xdr:to>
    <xdr:cxnSp macro="">
      <xdr:nvCxnSpPr>
        <xdr:cNvPr id="3" name="Прямая со стрелкой 2"/>
        <xdr:cNvCxnSpPr/>
      </xdr:nvCxnSpPr>
      <xdr:spPr bwMode="auto">
        <a:xfrm>
          <a:off x="4777740" y="500443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123826</xdr:colOff>
      <xdr:row>10</xdr:row>
      <xdr:rowOff>19049</xdr:rowOff>
    </xdr:from>
    <xdr:to>
      <xdr:col>11</xdr:col>
      <xdr:colOff>9526</xdr:colOff>
      <xdr:row>10</xdr:row>
      <xdr:rowOff>428624</xdr:rowOff>
    </xdr:to>
    <xdr:cxnSp macro="">
      <xdr:nvCxnSpPr>
        <xdr:cNvPr id="4" name="Прямая со стрелкой 3"/>
        <xdr:cNvCxnSpPr/>
      </xdr:nvCxnSpPr>
      <xdr:spPr bwMode="auto">
        <a:xfrm rot="5400000">
          <a:off x="2445068" y="501300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9524</xdr:rowOff>
    </xdr:from>
    <xdr:to>
      <xdr:col>15</xdr:col>
      <xdr:colOff>123825</xdr:colOff>
      <xdr:row>10</xdr:row>
      <xdr:rowOff>438149</xdr:rowOff>
    </xdr:to>
    <xdr:cxnSp macro="">
      <xdr:nvCxnSpPr>
        <xdr:cNvPr id="5" name="Прямая со стрелкой 4"/>
        <xdr:cNvCxnSpPr/>
      </xdr:nvCxnSpPr>
      <xdr:spPr bwMode="auto">
        <a:xfrm rot="16200000" flipH="1">
          <a:off x="3528060" y="501586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104776</xdr:colOff>
      <xdr:row>10</xdr:row>
      <xdr:rowOff>0</xdr:rowOff>
    </xdr:from>
    <xdr:to>
      <xdr:col>31</xdr:col>
      <xdr:colOff>1</xdr:colOff>
      <xdr:row>11</xdr:row>
      <xdr:rowOff>0</xdr:rowOff>
    </xdr:to>
    <xdr:cxnSp macro="">
      <xdr:nvCxnSpPr>
        <xdr:cNvPr id="6" name="Прямая со стрелкой 5"/>
        <xdr:cNvCxnSpPr/>
      </xdr:nvCxnSpPr>
      <xdr:spPr bwMode="auto">
        <a:xfrm rot="10800000" flipV="1">
          <a:off x="7077076" y="497586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28575</xdr:rowOff>
    </xdr:from>
    <xdr:to>
      <xdr:col>46</xdr:col>
      <xdr:colOff>114300</xdr:colOff>
      <xdr:row>10</xdr:row>
      <xdr:rowOff>428625</xdr:rowOff>
    </xdr:to>
    <xdr:cxnSp macro="">
      <xdr:nvCxnSpPr>
        <xdr:cNvPr id="7" name="Прямая со стрелкой 6"/>
        <xdr:cNvCxnSpPr/>
      </xdr:nvCxnSpPr>
      <xdr:spPr bwMode="auto">
        <a:xfrm>
          <a:off x="10873740" y="500443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123826</xdr:colOff>
      <xdr:row>10</xdr:row>
      <xdr:rowOff>19049</xdr:rowOff>
    </xdr:from>
    <xdr:to>
      <xdr:col>36</xdr:col>
      <xdr:colOff>9526</xdr:colOff>
      <xdr:row>10</xdr:row>
      <xdr:rowOff>428624</xdr:rowOff>
    </xdr:to>
    <xdr:cxnSp macro="">
      <xdr:nvCxnSpPr>
        <xdr:cNvPr id="8" name="Прямая со стрелкой 7"/>
        <xdr:cNvCxnSpPr/>
      </xdr:nvCxnSpPr>
      <xdr:spPr bwMode="auto">
        <a:xfrm rot="5400000">
          <a:off x="8541068" y="501300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</xdr:row>
      <xdr:rowOff>9524</xdr:rowOff>
    </xdr:from>
    <xdr:to>
      <xdr:col>40</xdr:col>
      <xdr:colOff>123825</xdr:colOff>
      <xdr:row>10</xdr:row>
      <xdr:rowOff>438149</xdr:rowOff>
    </xdr:to>
    <xdr:cxnSp macro="">
      <xdr:nvCxnSpPr>
        <xdr:cNvPr id="9" name="Прямая со стрелкой 8"/>
        <xdr:cNvCxnSpPr/>
      </xdr:nvCxnSpPr>
      <xdr:spPr bwMode="auto">
        <a:xfrm rot="16200000" flipH="1">
          <a:off x="9624060" y="501586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104776</xdr:colOff>
      <xdr:row>10</xdr:row>
      <xdr:rowOff>0</xdr:rowOff>
    </xdr:from>
    <xdr:to>
      <xdr:col>56</xdr:col>
      <xdr:colOff>1</xdr:colOff>
      <xdr:row>11</xdr:row>
      <xdr:rowOff>0</xdr:rowOff>
    </xdr:to>
    <xdr:cxnSp macro="">
      <xdr:nvCxnSpPr>
        <xdr:cNvPr id="10" name="Прямая со стрелкой 9"/>
        <xdr:cNvCxnSpPr/>
      </xdr:nvCxnSpPr>
      <xdr:spPr bwMode="auto">
        <a:xfrm rot="10800000" flipV="1">
          <a:off x="13173076" y="497586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10</xdr:row>
      <xdr:rowOff>28575</xdr:rowOff>
    </xdr:from>
    <xdr:to>
      <xdr:col>71</xdr:col>
      <xdr:colOff>114300</xdr:colOff>
      <xdr:row>10</xdr:row>
      <xdr:rowOff>428625</xdr:rowOff>
    </xdr:to>
    <xdr:cxnSp macro="">
      <xdr:nvCxnSpPr>
        <xdr:cNvPr id="11" name="Прямая со стрелкой 10"/>
        <xdr:cNvCxnSpPr/>
      </xdr:nvCxnSpPr>
      <xdr:spPr bwMode="auto">
        <a:xfrm>
          <a:off x="16969740" y="500443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123826</xdr:colOff>
      <xdr:row>10</xdr:row>
      <xdr:rowOff>19049</xdr:rowOff>
    </xdr:from>
    <xdr:to>
      <xdr:col>61</xdr:col>
      <xdr:colOff>9526</xdr:colOff>
      <xdr:row>10</xdr:row>
      <xdr:rowOff>428624</xdr:rowOff>
    </xdr:to>
    <xdr:cxnSp macro="">
      <xdr:nvCxnSpPr>
        <xdr:cNvPr id="12" name="Прямая со стрелкой 11"/>
        <xdr:cNvCxnSpPr/>
      </xdr:nvCxnSpPr>
      <xdr:spPr bwMode="auto">
        <a:xfrm rot="5400000">
          <a:off x="14637068" y="501300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10</xdr:row>
      <xdr:rowOff>9524</xdr:rowOff>
    </xdr:from>
    <xdr:to>
      <xdr:col>65</xdr:col>
      <xdr:colOff>123825</xdr:colOff>
      <xdr:row>10</xdr:row>
      <xdr:rowOff>438149</xdr:rowOff>
    </xdr:to>
    <xdr:cxnSp macro="">
      <xdr:nvCxnSpPr>
        <xdr:cNvPr id="13" name="Прямая со стрелкой 12"/>
        <xdr:cNvCxnSpPr/>
      </xdr:nvCxnSpPr>
      <xdr:spPr bwMode="auto">
        <a:xfrm rot="16200000" flipH="1">
          <a:off x="15720060" y="501586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58615</xdr:colOff>
      <xdr:row>6</xdr:row>
      <xdr:rowOff>263768</xdr:rowOff>
    </xdr:from>
    <xdr:to>
      <xdr:col>23</xdr:col>
      <xdr:colOff>221900</xdr:colOff>
      <xdr:row>7</xdr:row>
      <xdr:rowOff>475202</xdr:rowOff>
    </xdr:to>
    <xdr:cxnSp macro="">
      <xdr:nvCxnSpPr>
        <xdr:cNvPr id="14" name="Прямая со стрелкой 13"/>
        <xdr:cNvCxnSpPr/>
      </xdr:nvCxnSpPr>
      <xdr:spPr bwMode="auto">
        <a:xfrm rot="10800000" flipV="1">
          <a:off x="3373315" y="2968868"/>
          <a:ext cx="2601685" cy="48575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199292</xdr:colOff>
      <xdr:row>7</xdr:row>
      <xdr:rowOff>3</xdr:rowOff>
    </xdr:from>
    <xdr:to>
      <xdr:col>37</xdr:col>
      <xdr:colOff>203314</xdr:colOff>
      <xdr:row>7</xdr:row>
      <xdr:rowOff>504258</xdr:rowOff>
    </xdr:to>
    <xdr:cxnSp macro="">
      <xdr:nvCxnSpPr>
        <xdr:cNvPr id="15" name="Прямая со стрелкой 14"/>
        <xdr:cNvCxnSpPr/>
      </xdr:nvCxnSpPr>
      <xdr:spPr bwMode="auto">
        <a:xfrm>
          <a:off x="9366152" y="2979423"/>
          <a:ext cx="4022" cy="50425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12561</xdr:colOff>
      <xdr:row>6</xdr:row>
      <xdr:rowOff>277377</xdr:rowOff>
    </xdr:from>
    <xdr:to>
      <xdr:col>62</xdr:col>
      <xdr:colOff>175846</xdr:colOff>
      <xdr:row>7</xdr:row>
      <xdr:rowOff>461597</xdr:rowOff>
    </xdr:to>
    <xdr:cxnSp macro="">
      <xdr:nvCxnSpPr>
        <xdr:cNvPr id="16" name="Прямая со стрелкой 15"/>
        <xdr:cNvCxnSpPr/>
      </xdr:nvCxnSpPr>
      <xdr:spPr bwMode="auto">
        <a:xfrm>
          <a:off x="12593181" y="2982477"/>
          <a:ext cx="2845525" cy="4585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10</xdr:row>
      <xdr:rowOff>0</xdr:rowOff>
    </xdr:from>
    <xdr:to>
      <xdr:col>6</xdr:col>
      <xdr:colOff>1</xdr:colOff>
      <xdr:row>11</xdr:row>
      <xdr:rowOff>0</xdr:rowOff>
    </xdr:to>
    <xdr:cxnSp macro="">
      <xdr:nvCxnSpPr>
        <xdr:cNvPr id="2" name="Прямая со стрелкой 1"/>
        <xdr:cNvCxnSpPr/>
      </xdr:nvCxnSpPr>
      <xdr:spPr bwMode="auto">
        <a:xfrm rot="10800000" flipV="1">
          <a:off x="981076" y="497586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10</xdr:row>
      <xdr:rowOff>28575</xdr:rowOff>
    </xdr:from>
    <xdr:to>
      <xdr:col>21</xdr:col>
      <xdr:colOff>114300</xdr:colOff>
      <xdr:row>10</xdr:row>
      <xdr:rowOff>428625</xdr:rowOff>
    </xdr:to>
    <xdr:cxnSp macro="">
      <xdr:nvCxnSpPr>
        <xdr:cNvPr id="3" name="Прямая со стрелкой 2"/>
        <xdr:cNvCxnSpPr/>
      </xdr:nvCxnSpPr>
      <xdr:spPr bwMode="auto">
        <a:xfrm>
          <a:off x="4777740" y="500443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123826</xdr:colOff>
      <xdr:row>10</xdr:row>
      <xdr:rowOff>19049</xdr:rowOff>
    </xdr:from>
    <xdr:to>
      <xdr:col>11</xdr:col>
      <xdr:colOff>9526</xdr:colOff>
      <xdr:row>10</xdr:row>
      <xdr:rowOff>428624</xdr:rowOff>
    </xdr:to>
    <xdr:cxnSp macro="">
      <xdr:nvCxnSpPr>
        <xdr:cNvPr id="4" name="Прямая со стрелкой 3"/>
        <xdr:cNvCxnSpPr/>
      </xdr:nvCxnSpPr>
      <xdr:spPr bwMode="auto">
        <a:xfrm rot="5400000">
          <a:off x="2445068" y="501300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9524</xdr:rowOff>
    </xdr:from>
    <xdr:to>
      <xdr:col>15</xdr:col>
      <xdr:colOff>123825</xdr:colOff>
      <xdr:row>10</xdr:row>
      <xdr:rowOff>438149</xdr:rowOff>
    </xdr:to>
    <xdr:cxnSp macro="">
      <xdr:nvCxnSpPr>
        <xdr:cNvPr id="5" name="Прямая со стрелкой 4"/>
        <xdr:cNvCxnSpPr/>
      </xdr:nvCxnSpPr>
      <xdr:spPr bwMode="auto">
        <a:xfrm rot="16200000" flipH="1">
          <a:off x="3528060" y="501586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104776</xdr:colOff>
      <xdr:row>10</xdr:row>
      <xdr:rowOff>0</xdr:rowOff>
    </xdr:from>
    <xdr:to>
      <xdr:col>31</xdr:col>
      <xdr:colOff>1</xdr:colOff>
      <xdr:row>11</xdr:row>
      <xdr:rowOff>0</xdr:rowOff>
    </xdr:to>
    <xdr:cxnSp macro="">
      <xdr:nvCxnSpPr>
        <xdr:cNvPr id="6" name="Прямая со стрелкой 5"/>
        <xdr:cNvCxnSpPr/>
      </xdr:nvCxnSpPr>
      <xdr:spPr bwMode="auto">
        <a:xfrm rot="10800000" flipV="1">
          <a:off x="7077076" y="497586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28575</xdr:rowOff>
    </xdr:from>
    <xdr:to>
      <xdr:col>46</xdr:col>
      <xdr:colOff>114300</xdr:colOff>
      <xdr:row>10</xdr:row>
      <xdr:rowOff>428625</xdr:rowOff>
    </xdr:to>
    <xdr:cxnSp macro="">
      <xdr:nvCxnSpPr>
        <xdr:cNvPr id="7" name="Прямая со стрелкой 6"/>
        <xdr:cNvCxnSpPr/>
      </xdr:nvCxnSpPr>
      <xdr:spPr bwMode="auto">
        <a:xfrm>
          <a:off x="10873740" y="500443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123826</xdr:colOff>
      <xdr:row>10</xdr:row>
      <xdr:rowOff>19049</xdr:rowOff>
    </xdr:from>
    <xdr:to>
      <xdr:col>36</xdr:col>
      <xdr:colOff>9526</xdr:colOff>
      <xdr:row>10</xdr:row>
      <xdr:rowOff>428624</xdr:rowOff>
    </xdr:to>
    <xdr:cxnSp macro="">
      <xdr:nvCxnSpPr>
        <xdr:cNvPr id="8" name="Прямая со стрелкой 7"/>
        <xdr:cNvCxnSpPr/>
      </xdr:nvCxnSpPr>
      <xdr:spPr bwMode="auto">
        <a:xfrm rot="5400000">
          <a:off x="8541068" y="501300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</xdr:row>
      <xdr:rowOff>9524</xdr:rowOff>
    </xdr:from>
    <xdr:to>
      <xdr:col>40</xdr:col>
      <xdr:colOff>123825</xdr:colOff>
      <xdr:row>10</xdr:row>
      <xdr:rowOff>438149</xdr:rowOff>
    </xdr:to>
    <xdr:cxnSp macro="">
      <xdr:nvCxnSpPr>
        <xdr:cNvPr id="9" name="Прямая со стрелкой 8"/>
        <xdr:cNvCxnSpPr/>
      </xdr:nvCxnSpPr>
      <xdr:spPr bwMode="auto">
        <a:xfrm rot="16200000" flipH="1">
          <a:off x="9624060" y="501586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104776</xdr:colOff>
      <xdr:row>10</xdr:row>
      <xdr:rowOff>0</xdr:rowOff>
    </xdr:from>
    <xdr:to>
      <xdr:col>56</xdr:col>
      <xdr:colOff>1</xdr:colOff>
      <xdr:row>11</xdr:row>
      <xdr:rowOff>0</xdr:rowOff>
    </xdr:to>
    <xdr:cxnSp macro="">
      <xdr:nvCxnSpPr>
        <xdr:cNvPr id="10" name="Прямая со стрелкой 9"/>
        <xdr:cNvCxnSpPr/>
      </xdr:nvCxnSpPr>
      <xdr:spPr bwMode="auto">
        <a:xfrm rot="10800000" flipV="1">
          <a:off x="13173076" y="497586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10</xdr:row>
      <xdr:rowOff>28575</xdr:rowOff>
    </xdr:from>
    <xdr:to>
      <xdr:col>71</xdr:col>
      <xdr:colOff>114300</xdr:colOff>
      <xdr:row>10</xdr:row>
      <xdr:rowOff>428625</xdr:rowOff>
    </xdr:to>
    <xdr:cxnSp macro="">
      <xdr:nvCxnSpPr>
        <xdr:cNvPr id="11" name="Прямая со стрелкой 10"/>
        <xdr:cNvCxnSpPr/>
      </xdr:nvCxnSpPr>
      <xdr:spPr bwMode="auto">
        <a:xfrm>
          <a:off x="16969740" y="500443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123826</xdr:colOff>
      <xdr:row>10</xdr:row>
      <xdr:rowOff>19049</xdr:rowOff>
    </xdr:from>
    <xdr:to>
      <xdr:col>61</xdr:col>
      <xdr:colOff>9526</xdr:colOff>
      <xdr:row>10</xdr:row>
      <xdr:rowOff>428624</xdr:rowOff>
    </xdr:to>
    <xdr:cxnSp macro="">
      <xdr:nvCxnSpPr>
        <xdr:cNvPr id="12" name="Прямая со стрелкой 11"/>
        <xdr:cNvCxnSpPr/>
      </xdr:nvCxnSpPr>
      <xdr:spPr bwMode="auto">
        <a:xfrm rot="5400000">
          <a:off x="14637068" y="501300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10</xdr:row>
      <xdr:rowOff>9524</xdr:rowOff>
    </xdr:from>
    <xdr:to>
      <xdr:col>65</xdr:col>
      <xdr:colOff>123825</xdr:colOff>
      <xdr:row>10</xdr:row>
      <xdr:rowOff>438149</xdr:rowOff>
    </xdr:to>
    <xdr:cxnSp macro="">
      <xdr:nvCxnSpPr>
        <xdr:cNvPr id="13" name="Прямая со стрелкой 12"/>
        <xdr:cNvCxnSpPr/>
      </xdr:nvCxnSpPr>
      <xdr:spPr bwMode="auto">
        <a:xfrm rot="16200000" flipH="1">
          <a:off x="15720060" y="501586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58615</xdr:colOff>
      <xdr:row>6</xdr:row>
      <xdr:rowOff>263768</xdr:rowOff>
    </xdr:from>
    <xdr:to>
      <xdr:col>23</xdr:col>
      <xdr:colOff>221900</xdr:colOff>
      <xdr:row>7</xdr:row>
      <xdr:rowOff>475202</xdr:rowOff>
    </xdr:to>
    <xdr:cxnSp macro="">
      <xdr:nvCxnSpPr>
        <xdr:cNvPr id="14" name="Прямая со стрелкой 13"/>
        <xdr:cNvCxnSpPr/>
      </xdr:nvCxnSpPr>
      <xdr:spPr bwMode="auto">
        <a:xfrm rot="10800000" flipV="1">
          <a:off x="3373315" y="2968868"/>
          <a:ext cx="2601685" cy="48575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199292</xdr:colOff>
      <xdr:row>7</xdr:row>
      <xdr:rowOff>3</xdr:rowOff>
    </xdr:from>
    <xdr:to>
      <xdr:col>37</xdr:col>
      <xdr:colOff>203314</xdr:colOff>
      <xdr:row>7</xdr:row>
      <xdr:rowOff>504258</xdr:rowOff>
    </xdr:to>
    <xdr:cxnSp macro="">
      <xdr:nvCxnSpPr>
        <xdr:cNvPr id="15" name="Прямая со стрелкой 14"/>
        <xdr:cNvCxnSpPr/>
      </xdr:nvCxnSpPr>
      <xdr:spPr bwMode="auto">
        <a:xfrm>
          <a:off x="9366152" y="2979423"/>
          <a:ext cx="4022" cy="50425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12561</xdr:colOff>
      <xdr:row>6</xdr:row>
      <xdr:rowOff>277377</xdr:rowOff>
    </xdr:from>
    <xdr:to>
      <xdr:col>62</xdr:col>
      <xdr:colOff>175846</xdr:colOff>
      <xdr:row>7</xdr:row>
      <xdr:rowOff>461597</xdr:rowOff>
    </xdr:to>
    <xdr:cxnSp macro="">
      <xdr:nvCxnSpPr>
        <xdr:cNvPr id="16" name="Прямая со стрелкой 15"/>
        <xdr:cNvCxnSpPr/>
      </xdr:nvCxnSpPr>
      <xdr:spPr bwMode="auto">
        <a:xfrm>
          <a:off x="12593181" y="2982477"/>
          <a:ext cx="2845525" cy="4585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10</xdr:row>
      <xdr:rowOff>0</xdr:rowOff>
    </xdr:from>
    <xdr:to>
      <xdr:col>6</xdr:col>
      <xdr:colOff>1</xdr:colOff>
      <xdr:row>11</xdr:row>
      <xdr:rowOff>0</xdr:rowOff>
    </xdr:to>
    <xdr:cxnSp macro="">
      <xdr:nvCxnSpPr>
        <xdr:cNvPr id="2" name="Прямая со стрелкой 1"/>
        <xdr:cNvCxnSpPr/>
      </xdr:nvCxnSpPr>
      <xdr:spPr bwMode="auto">
        <a:xfrm rot="10800000" flipV="1">
          <a:off x="981076" y="497586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10</xdr:row>
      <xdr:rowOff>28575</xdr:rowOff>
    </xdr:from>
    <xdr:to>
      <xdr:col>21</xdr:col>
      <xdr:colOff>114300</xdr:colOff>
      <xdr:row>10</xdr:row>
      <xdr:rowOff>428625</xdr:rowOff>
    </xdr:to>
    <xdr:cxnSp macro="">
      <xdr:nvCxnSpPr>
        <xdr:cNvPr id="3" name="Прямая со стрелкой 2"/>
        <xdr:cNvCxnSpPr/>
      </xdr:nvCxnSpPr>
      <xdr:spPr bwMode="auto">
        <a:xfrm>
          <a:off x="4777740" y="500443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123826</xdr:colOff>
      <xdr:row>10</xdr:row>
      <xdr:rowOff>19049</xdr:rowOff>
    </xdr:from>
    <xdr:to>
      <xdr:col>11</xdr:col>
      <xdr:colOff>9526</xdr:colOff>
      <xdr:row>10</xdr:row>
      <xdr:rowOff>428624</xdr:rowOff>
    </xdr:to>
    <xdr:cxnSp macro="">
      <xdr:nvCxnSpPr>
        <xdr:cNvPr id="4" name="Прямая со стрелкой 3"/>
        <xdr:cNvCxnSpPr/>
      </xdr:nvCxnSpPr>
      <xdr:spPr bwMode="auto">
        <a:xfrm rot="5400000">
          <a:off x="2445068" y="501300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9524</xdr:rowOff>
    </xdr:from>
    <xdr:to>
      <xdr:col>15</xdr:col>
      <xdr:colOff>123825</xdr:colOff>
      <xdr:row>10</xdr:row>
      <xdr:rowOff>438149</xdr:rowOff>
    </xdr:to>
    <xdr:cxnSp macro="">
      <xdr:nvCxnSpPr>
        <xdr:cNvPr id="5" name="Прямая со стрелкой 4"/>
        <xdr:cNvCxnSpPr/>
      </xdr:nvCxnSpPr>
      <xdr:spPr bwMode="auto">
        <a:xfrm rot="16200000" flipH="1">
          <a:off x="3528060" y="501586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104776</xdr:colOff>
      <xdr:row>10</xdr:row>
      <xdr:rowOff>0</xdr:rowOff>
    </xdr:from>
    <xdr:to>
      <xdr:col>31</xdr:col>
      <xdr:colOff>1</xdr:colOff>
      <xdr:row>11</xdr:row>
      <xdr:rowOff>0</xdr:rowOff>
    </xdr:to>
    <xdr:cxnSp macro="">
      <xdr:nvCxnSpPr>
        <xdr:cNvPr id="6" name="Прямая со стрелкой 5"/>
        <xdr:cNvCxnSpPr/>
      </xdr:nvCxnSpPr>
      <xdr:spPr bwMode="auto">
        <a:xfrm rot="10800000" flipV="1">
          <a:off x="7077076" y="497586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28575</xdr:rowOff>
    </xdr:from>
    <xdr:to>
      <xdr:col>46</xdr:col>
      <xdr:colOff>114300</xdr:colOff>
      <xdr:row>10</xdr:row>
      <xdr:rowOff>428625</xdr:rowOff>
    </xdr:to>
    <xdr:cxnSp macro="">
      <xdr:nvCxnSpPr>
        <xdr:cNvPr id="7" name="Прямая со стрелкой 6"/>
        <xdr:cNvCxnSpPr/>
      </xdr:nvCxnSpPr>
      <xdr:spPr bwMode="auto">
        <a:xfrm>
          <a:off x="10873740" y="500443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123826</xdr:colOff>
      <xdr:row>10</xdr:row>
      <xdr:rowOff>19049</xdr:rowOff>
    </xdr:from>
    <xdr:to>
      <xdr:col>36</xdr:col>
      <xdr:colOff>9526</xdr:colOff>
      <xdr:row>10</xdr:row>
      <xdr:rowOff>428624</xdr:rowOff>
    </xdr:to>
    <xdr:cxnSp macro="">
      <xdr:nvCxnSpPr>
        <xdr:cNvPr id="8" name="Прямая со стрелкой 7"/>
        <xdr:cNvCxnSpPr/>
      </xdr:nvCxnSpPr>
      <xdr:spPr bwMode="auto">
        <a:xfrm rot="5400000">
          <a:off x="8541068" y="501300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</xdr:row>
      <xdr:rowOff>9524</xdr:rowOff>
    </xdr:from>
    <xdr:to>
      <xdr:col>40</xdr:col>
      <xdr:colOff>123825</xdr:colOff>
      <xdr:row>10</xdr:row>
      <xdr:rowOff>438149</xdr:rowOff>
    </xdr:to>
    <xdr:cxnSp macro="">
      <xdr:nvCxnSpPr>
        <xdr:cNvPr id="9" name="Прямая со стрелкой 8"/>
        <xdr:cNvCxnSpPr/>
      </xdr:nvCxnSpPr>
      <xdr:spPr bwMode="auto">
        <a:xfrm rot="16200000" flipH="1">
          <a:off x="9624060" y="501586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104776</xdr:colOff>
      <xdr:row>10</xdr:row>
      <xdr:rowOff>0</xdr:rowOff>
    </xdr:from>
    <xdr:to>
      <xdr:col>56</xdr:col>
      <xdr:colOff>1</xdr:colOff>
      <xdr:row>11</xdr:row>
      <xdr:rowOff>0</xdr:rowOff>
    </xdr:to>
    <xdr:cxnSp macro="">
      <xdr:nvCxnSpPr>
        <xdr:cNvPr id="10" name="Прямая со стрелкой 9"/>
        <xdr:cNvCxnSpPr/>
      </xdr:nvCxnSpPr>
      <xdr:spPr bwMode="auto">
        <a:xfrm rot="10800000" flipV="1">
          <a:off x="13173076" y="4975860"/>
          <a:ext cx="626745" cy="4343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10</xdr:row>
      <xdr:rowOff>28575</xdr:rowOff>
    </xdr:from>
    <xdr:to>
      <xdr:col>71</xdr:col>
      <xdr:colOff>114300</xdr:colOff>
      <xdr:row>10</xdr:row>
      <xdr:rowOff>428625</xdr:rowOff>
    </xdr:to>
    <xdr:cxnSp macro="">
      <xdr:nvCxnSpPr>
        <xdr:cNvPr id="11" name="Прямая со стрелкой 10"/>
        <xdr:cNvCxnSpPr/>
      </xdr:nvCxnSpPr>
      <xdr:spPr bwMode="auto">
        <a:xfrm>
          <a:off x="16969740" y="5004435"/>
          <a:ext cx="60198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123826</xdr:colOff>
      <xdr:row>10</xdr:row>
      <xdr:rowOff>19049</xdr:rowOff>
    </xdr:from>
    <xdr:to>
      <xdr:col>61</xdr:col>
      <xdr:colOff>9526</xdr:colOff>
      <xdr:row>10</xdr:row>
      <xdr:rowOff>428624</xdr:rowOff>
    </xdr:to>
    <xdr:cxnSp macro="">
      <xdr:nvCxnSpPr>
        <xdr:cNvPr id="12" name="Прямая со стрелкой 11"/>
        <xdr:cNvCxnSpPr/>
      </xdr:nvCxnSpPr>
      <xdr:spPr bwMode="auto">
        <a:xfrm rot="5400000">
          <a:off x="14637068" y="5013007"/>
          <a:ext cx="409575" cy="3733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10</xdr:row>
      <xdr:rowOff>9524</xdr:rowOff>
    </xdr:from>
    <xdr:to>
      <xdr:col>65</xdr:col>
      <xdr:colOff>123825</xdr:colOff>
      <xdr:row>10</xdr:row>
      <xdr:rowOff>438149</xdr:rowOff>
    </xdr:to>
    <xdr:cxnSp macro="">
      <xdr:nvCxnSpPr>
        <xdr:cNvPr id="13" name="Прямая со стрелкой 12"/>
        <xdr:cNvCxnSpPr/>
      </xdr:nvCxnSpPr>
      <xdr:spPr bwMode="auto">
        <a:xfrm rot="16200000" flipH="1">
          <a:off x="15720060" y="5015864"/>
          <a:ext cx="428625" cy="36766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58615</xdr:colOff>
      <xdr:row>6</xdr:row>
      <xdr:rowOff>263768</xdr:rowOff>
    </xdr:from>
    <xdr:to>
      <xdr:col>23</xdr:col>
      <xdr:colOff>221900</xdr:colOff>
      <xdr:row>7</xdr:row>
      <xdr:rowOff>475202</xdr:rowOff>
    </xdr:to>
    <xdr:cxnSp macro="">
      <xdr:nvCxnSpPr>
        <xdr:cNvPr id="14" name="Прямая со стрелкой 13"/>
        <xdr:cNvCxnSpPr/>
      </xdr:nvCxnSpPr>
      <xdr:spPr bwMode="auto">
        <a:xfrm rot="10800000" flipV="1">
          <a:off x="3373315" y="2968868"/>
          <a:ext cx="2601685" cy="48575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199292</xdr:colOff>
      <xdr:row>7</xdr:row>
      <xdr:rowOff>3</xdr:rowOff>
    </xdr:from>
    <xdr:to>
      <xdr:col>37</xdr:col>
      <xdr:colOff>203314</xdr:colOff>
      <xdr:row>7</xdr:row>
      <xdr:rowOff>504258</xdr:rowOff>
    </xdr:to>
    <xdr:cxnSp macro="">
      <xdr:nvCxnSpPr>
        <xdr:cNvPr id="15" name="Прямая со стрелкой 14"/>
        <xdr:cNvCxnSpPr/>
      </xdr:nvCxnSpPr>
      <xdr:spPr bwMode="auto">
        <a:xfrm>
          <a:off x="9366152" y="2979423"/>
          <a:ext cx="4022" cy="50425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12561</xdr:colOff>
      <xdr:row>6</xdr:row>
      <xdr:rowOff>277377</xdr:rowOff>
    </xdr:from>
    <xdr:to>
      <xdr:col>62</xdr:col>
      <xdr:colOff>175846</xdr:colOff>
      <xdr:row>7</xdr:row>
      <xdr:rowOff>461597</xdr:rowOff>
    </xdr:to>
    <xdr:cxnSp macro="">
      <xdr:nvCxnSpPr>
        <xdr:cNvPr id="16" name="Прямая со стрелкой 15"/>
        <xdr:cNvCxnSpPr/>
      </xdr:nvCxnSpPr>
      <xdr:spPr bwMode="auto">
        <a:xfrm>
          <a:off x="12593181" y="2982477"/>
          <a:ext cx="2845525" cy="45854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11724</xdr:colOff>
      <xdr:row>7</xdr:row>
      <xdr:rowOff>7326</xdr:rowOff>
    </xdr:from>
    <xdr:to>
      <xdr:col>3</xdr:col>
      <xdr:colOff>21250</xdr:colOff>
      <xdr:row>7</xdr:row>
      <xdr:rowOff>410308</xdr:rowOff>
    </xdr:to>
    <xdr:cxnSp macro="">
      <xdr:nvCxnSpPr>
        <xdr:cNvPr id="4" name="Прямая со стрелкой 3"/>
        <xdr:cNvCxnSpPr/>
      </xdr:nvCxnSpPr>
      <xdr:spPr bwMode="auto">
        <a:xfrm flipH="1">
          <a:off x="2368062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234463</xdr:colOff>
      <xdr:row>7</xdr:row>
      <xdr:rowOff>7326</xdr:rowOff>
    </xdr:from>
    <xdr:to>
      <xdr:col>9</xdr:col>
      <xdr:colOff>243989</xdr:colOff>
      <xdr:row>7</xdr:row>
      <xdr:rowOff>410308</xdr:rowOff>
    </xdr:to>
    <xdr:cxnSp macro="">
      <xdr:nvCxnSpPr>
        <xdr:cNvPr id="25" name="Прямая со стрелкой 24"/>
        <xdr:cNvCxnSpPr/>
      </xdr:nvCxnSpPr>
      <xdr:spPr bwMode="auto">
        <a:xfrm flipH="1">
          <a:off x="4067909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11724</xdr:colOff>
      <xdr:row>7</xdr:row>
      <xdr:rowOff>7326</xdr:rowOff>
    </xdr:from>
    <xdr:to>
      <xdr:col>19</xdr:col>
      <xdr:colOff>21250</xdr:colOff>
      <xdr:row>7</xdr:row>
      <xdr:rowOff>410308</xdr:rowOff>
    </xdr:to>
    <xdr:cxnSp macro="">
      <xdr:nvCxnSpPr>
        <xdr:cNvPr id="26" name="Прямая со стрелкой 25"/>
        <xdr:cNvCxnSpPr/>
      </xdr:nvCxnSpPr>
      <xdr:spPr bwMode="auto">
        <a:xfrm flipH="1">
          <a:off x="2368062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234463</xdr:colOff>
      <xdr:row>7</xdr:row>
      <xdr:rowOff>7326</xdr:rowOff>
    </xdr:from>
    <xdr:to>
      <xdr:col>25</xdr:col>
      <xdr:colOff>243989</xdr:colOff>
      <xdr:row>7</xdr:row>
      <xdr:rowOff>410308</xdr:rowOff>
    </xdr:to>
    <xdr:cxnSp macro="">
      <xdr:nvCxnSpPr>
        <xdr:cNvPr id="27" name="Прямая со стрелкой 26"/>
        <xdr:cNvCxnSpPr/>
      </xdr:nvCxnSpPr>
      <xdr:spPr bwMode="auto">
        <a:xfrm flipH="1">
          <a:off x="4067909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11724</xdr:colOff>
      <xdr:row>7</xdr:row>
      <xdr:rowOff>7326</xdr:rowOff>
    </xdr:from>
    <xdr:to>
      <xdr:col>35</xdr:col>
      <xdr:colOff>21250</xdr:colOff>
      <xdr:row>7</xdr:row>
      <xdr:rowOff>410308</xdr:rowOff>
    </xdr:to>
    <xdr:cxnSp macro="">
      <xdr:nvCxnSpPr>
        <xdr:cNvPr id="28" name="Прямая со стрелкой 27"/>
        <xdr:cNvCxnSpPr/>
      </xdr:nvCxnSpPr>
      <xdr:spPr bwMode="auto">
        <a:xfrm flipH="1">
          <a:off x="6799386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234463</xdr:colOff>
      <xdr:row>7</xdr:row>
      <xdr:rowOff>7326</xdr:rowOff>
    </xdr:from>
    <xdr:to>
      <xdr:col>41</xdr:col>
      <xdr:colOff>243989</xdr:colOff>
      <xdr:row>7</xdr:row>
      <xdr:rowOff>410308</xdr:rowOff>
    </xdr:to>
    <xdr:cxnSp macro="">
      <xdr:nvCxnSpPr>
        <xdr:cNvPr id="29" name="Прямая со стрелкой 28"/>
        <xdr:cNvCxnSpPr/>
      </xdr:nvCxnSpPr>
      <xdr:spPr bwMode="auto">
        <a:xfrm flipH="1">
          <a:off x="8499232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11724</xdr:colOff>
      <xdr:row>15</xdr:row>
      <xdr:rowOff>7326</xdr:rowOff>
    </xdr:from>
    <xdr:to>
      <xdr:col>3</xdr:col>
      <xdr:colOff>21250</xdr:colOff>
      <xdr:row>15</xdr:row>
      <xdr:rowOff>410308</xdr:rowOff>
    </xdr:to>
    <xdr:cxnSp macro="">
      <xdr:nvCxnSpPr>
        <xdr:cNvPr id="32" name="Прямая со стрелкой 31"/>
        <xdr:cNvCxnSpPr/>
      </xdr:nvCxnSpPr>
      <xdr:spPr bwMode="auto">
        <a:xfrm flipH="1">
          <a:off x="2368062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234463</xdr:colOff>
      <xdr:row>15</xdr:row>
      <xdr:rowOff>7326</xdr:rowOff>
    </xdr:from>
    <xdr:to>
      <xdr:col>9</xdr:col>
      <xdr:colOff>243989</xdr:colOff>
      <xdr:row>15</xdr:row>
      <xdr:rowOff>410308</xdr:rowOff>
    </xdr:to>
    <xdr:cxnSp macro="">
      <xdr:nvCxnSpPr>
        <xdr:cNvPr id="33" name="Прямая со стрелкой 32"/>
        <xdr:cNvCxnSpPr/>
      </xdr:nvCxnSpPr>
      <xdr:spPr bwMode="auto">
        <a:xfrm flipH="1">
          <a:off x="4067909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11724</xdr:colOff>
      <xdr:row>15</xdr:row>
      <xdr:rowOff>7326</xdr:rowOff>
    </xdr:from>
    <xdr:to>
      <xdr:col>19</xdr:col>
      <xdr:colOff>21250</xdr:colOff>
      <xdr:row>15</xdr:row>
      <xdr:rowOff>410308</xdr:rowOff>
    </xdr:to>
    <xdr:cxnSp macro="">
      <xdr:nvCxnSpPr>
        <xdr:cNvPr id="34" name="Прямая со стрелкой 33"/>
        <xdr:cNvCxnSpPr/>
      </xdr:nvCxnSpPr>
      <xdr:spPr bwMode="auto">
        <a:xfrm flipH="1">
          <a:off x="6307016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234463</xdr:colOff>
      <xdr:row>15</xdr:row>
      <xdr:rowOff>7326</xdr:rowOff>
    </xdr:from>
    <xdr:to>
      <xdr:col>25</xdr:col>
      <xdr:colOff>243989</xdr:colOff>
      <xdr:row>15</xdr:row>
      <xdr:rowOff>410308</xdr:rowOff>
    </xdr:to>
    <xdr:cxnSp macro="">
      <xdr:nvCxnSpPr>
        <xdr:cNvPr id="35" name="Прямая со стрелкой 34"/>
        <xdr:cNvCxnSpPr/>
      </xdr:nvCxnSpPr>
      <xdr:spPr bwMode="auto">
        <a:xfrm flipH="1">
          <a:off x="8006863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11724</xdr:colOff>
      <xdr:row>15</xdr:row>
      <xdr:rowOff>7326</xdr:rowOff>
    </xdr:from>
    <xdr:to>
      <xdr:col>35</xdr:col>
      <xdr:colOff>21250</xdr:colOff>
      <xdr:row>15</xdr:row>
      <xdr:rowOff>410308</xdr:rowOff>
    </xdr:to>
    <xdr:cxnSp macro="">
      <xdr:nvCxnSpPr>
        <xdr:cNvPr id="36" name="Прямая со стрелкой 35"/>
        <xdr:cNvCxnSpPr/>
      </xdr:nvCxnSpPr>
      <xdr:spPr bwMode="auto">
        <a:xfrm flipH="1">
          <a:off x="10245970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234463</xdr:colOff>
      <xdr:row>15</xdr:row>
      <xdr:rowOff>7326</xdr:rowOff>
    </xdr:from>
    <xdr:to>
      <xdr:col>41</xdr:col>
      <xdr:colOff>243989</xdr:colOff>
      <xdr:row>15</xdr:row>
      <xdr:rowOff>410308</xdr:rowOff>
    </xdr:to>
    <xdr:cxnSp macro="">
      <xdr:nvCxnSpPr>
        <xdr:cNvPr id="37" name="Прямая со стрелкой 36"/>
        <xdr:cNvCxnSpPr/>
      </xdr:nvCxnSpPr>
      <xdr:spPr bwMode="auto">
        <a:xfrm flipH="1">
          <a:off x="11945817" y="3676649"/>
          <a:ext cx="9526" cy="4029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1494790</xdr:colOff>
      <xdr:row>0</xdr:row>
      <xdr:rowOff>566420</xdr:rowOff>
    </xdr:from>
    <xdr:to>
      <xdr:col>0</xdr:col>
      <xdr:colOff>1654810</xdr:colOff>
      <xdr:row>1</xdr:row>
      <xdr:rowOff>0</xdr:rowOff>
    </xdr:to>
    <xdr:sp macro="" textlink="">
      <xdr:nvSpPr>
        <xdr:cNvPr id="8" name="Стрелка вниз 7"/>
        <xdr:cNvSpPr/>
      </xdr:nvSpPr>
      <xdr:spPr bwMode="auto">
        <a:xfrm>
          <a:off x="1494790" y="566420"/>
          <a:ext cx="160020" cy="185156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endParaRPr lang="ru-RU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317500</xdr:rowOff>
    </xdr:from>
    <xdr:to>
      <xdr:col>6</xdr:col>
      <xdr:colOff>0</xdr:colOff>
      <xdr:row>8</xdr:row>
      <xdr:rowOff>603250</xdr:rowOff>
    </xdr:to>
    <xdr:sp macro="" textlink="">
      <xdr:nvSpPr>
        <xdr:cNvPr id="15" name="Стрелка вправо 14"/>
        <xdr:cNvSpPr/>
      </xdr:nvSpPr>
      <xdr:spPr bwMode="auto">
        <a:xfrm>
          <a:off x="3952875" y="3857625"/>
          <a:ext cx="349250" cy="285750"/>
        </a:xfrm>
        <a:prstGeom prst="right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0</xdr:colOff>
      <xdr:row>19</xdr:row>
      <xdr:rowOff>460375</xdr:rowOff>
    </xdr:from>
    <xdr:to>
      <xdr:col>6</xdr:col>
      <xdr:colOff>0</xdr:colOff>
      <xdr:row>19</xdr:row>
      <xdr:rowOff>746125</xdr:rowOff>
    </xdr:to>
    <xdr:sp macro="" textlink="">
      <xdr:nvSpPr>
        <xdr:cNvPr id="17" name="Стрелка вправо 16"/>
        <xdr:cNvSpPr/>
      </xdr:nvSpPr>
      <xdr:spPr bwMode="auto">
        <a:xfrm>
          <a:off x="3952875" y="9175750"/>
          <a:ext cx="349250" cy="285750"/>
        </a:xfrm>
        <a:prstGeom prst="right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2</xdr:col>
      <xdr:colOff>3929269</xdr:colOff>
      <xdr:row>30</xdr:row>
      <xdr:rowOff>333375</xdr:rowOff>
    </xdr:from>
    <xdr:to>
      <xdr:col>6</xdr:col>
      <xdr:colOff>6626</xdr:colOff>
      <xdr:row>30</xdr:row>
      <xdr:rowOff>600075</xdr:rowOff>
    </xdr:to>
    <xdr:sp macro="" textlink="">
      <xdr:nvSpPr>
        <xdr:cNvPr id="18" name="Стрелка вправо 17"/>
        <xdr:cNvSpPr/>
      </xdr:nvSpPr>
      <xdr:spPr bwMode="auto">
        <a:xfrm>
          <a:off x="4558747" y="14089132"/>
          <a:ext cx="344557" cy="266700"/>
        </a:xfrm>
        <a:prstGeom prst="right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2254250</xdr:colOff>
      <xdr:row>10</xdr:row>
      <xdr:rowOff>2623</xdr:rowOff>
    </xdr:from>
    <xdr:to>
      <xdr:col>6</xdr:col>
      <xdr:colOff>2555875</xdr:colOff>
      <xdr:row>11</xdr:row>
      <xdr:rowOff>18498</xdr:rowOff>
    </xdr:to>
    <xdr:sp macro="" textlink="">
      <xdr:nvSpPr>
        <xdr:cNvPr id="19" name="Стрелка вниз 18"/>
        <xdr:cNvSpPr/>
      </xdr:nvSpPr>
      <xdr:spPr bwMode="auto">
        <a:xfrm>
          <a:off x="7150928" y="3918640"/>
          <a:ext cx="301625" cy="30742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2254250</xdr:colOff>
      <xdr:row>10</xdr:row>
      <xdr:rowOff>2623</xdr:rowOff>
    </xdr:from>
    <xdr:to>
      <xdr:col>8</xdr:col>
      <xdr:colOff>2555875</xdr:colOff>
      <xdr:row>11</xdr:row>
      <xdr:rowOff>18498</xdr:rowOff>
    </xdr:to>
    <xdr:sp macro="" textlink="">
      <xdr:nvSpPr>
        <xdr:cNvPr id="20" name="Стрелка вниз 19"/>
        <xdr:cNvSpPr/>
      </xdr:nvSpPr>
      <xdr:spPr bwMode="auto">
        <a:xfrm>
          <a:off x="12259641" y="3918640"/>
          <a:ext cx="301625" cy="30742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2254250</xdr:colOff>
      <xdr:row>9</xdr:row>
      <xdr:rowOff>300797</xdr:rowOff>
    </xdr:from>
    <xdr:to>
      <xdr:col>10</xdr:col>
      <xdr:colOff>2555875</xdr:colOff>
      <xdr:row>11</xdr:row>
      <xdr:rowOff>11872</xdr:rowOff>
    </xdr:to>
    <xdr:sp macro="" textlink="">
      <xdr:nvSpPr>
        <xdr:cNvPr id="21" name="Стрелка вниз 20"/>
        <xdr:cNvSpPr/>
      </xdr:nvSpPr>
      <xdr:spPr bwMode="auto">
        <a:xfrm>
          <a:off x="17374980" y="3912014"/>
          <a:ext cx="301625" cy="30742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2254250</xdr:colOff>
      <xdr:row>10</xdr:row>
      <xdr:rowOff>2623</xdr:rowOff>
    </xdr:from>
    <xdr:to>
      <xdr:col>12</xdr:col>
      <xdr:colOff>2555875</xdr:colOff>
      <xdr:row>11</xdr:row>
      <xdr:rowOff>18498</xdr:rowOff>
    </xdr:to>
    <xdr:sp macro="" textlink="">
      <xdr:nvSpPr>
        <xdr:cNvPr id="22" name="Стрелка вниз 21"/>
        <xdr:cNvSpPr/>
      </xdr:nvSpPr>
      <xdr:spPr bwMode="auto">
        <a:xfrm>
          <a:off x="22490320" y="3918640"/>
          <a:ext cx="301625" cy="30742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2254250</xdr:colOff>
      <xdr:row>20</xdr:row>
      <xdr:rowOff>300797</xdr:rowOff>
    </xdr:from>
    <xdr:to>
      <xdr:col>6</xdr:col>
      <xdr:colOff>2555875</xdr:colOff>
      <xdr:row>22</xdr:row>
      <xdr:rowOff>11872</xdr:rowOff>
    </xdr:to>
    <xdr:sp macro="" textlink="">
      <xdr:nvSpPr>
        <xdr:cNvPr id="23" name="Стрелка вниз 22"/>
        <xdr:cNvSpPr/>
      </xdr:nvSpPr>
      <xdr:spPr bwMode="auto">
        <a:xfrm>
          <a:off x="7150928" y="9431545"/>
          <a:ext cx="301625" cy="30742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2254250</xdr:colOff>
      <xdr:row>20</xdr:row>
      <xdr:rowOff>300797</xdr:rowOff>
    </xdr:from>
    <xdr:to>
      <xdr:col>8</xdr:col>
      <xdr:colOff>2555875</xdr:colOff>
      <xdr:row>22</xdr:row>
      <xdr:rowOff>11872</xdr:rowOff>
    </xdr:to>
    <xdr:sp macro="" textlink="">
      <xdr:nvSpPr>
        <xdr:cNvPr id="24" name="Стрелка вниз 23"/>
        <xdr:cNvSpPr/>
      </xdr:nvSpPr>
      <xdr:spPr bwMode="auto">
        <a:xfrm>
          <a:off x="12259641" y="9431545"/>
          <a:ext cx="301625" cy="30742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2254250</xdr:colOff>
      <xdr:row>20</xdr:row>
      <xdr:rowOff>300797</xdr:rowOff>
    </xdr:from>
    <xdr:to>
      <xdr:col>10</xdr:col>
      <xdr:colOff>2555875</xdr:colOff>
      <xdr:row>22</xdr:row>
      <xdr:rowOff>11872</xdr:rowOff>
    </xdr:to>
    <xdr:sp macro="" textlink="">
      <xdr:nvSpPr>
        <xdr:cNvPr id="25" name="Стрелка вниз 24"/>
        <xdr:cNvSpPr/>
      </xdr:nvSpPr>
      <xdr:spPr bwMode="auto">
        <a:xfrm>
          <a:off x="17374980" y="9431545"/>
          <a:ext cx="301625" cy="30742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2254250</xdr:colOff>
      <xdr:row>20</xdr:row>
      <xdr:rowOff>300797</xdr:rowOff>
    </xdr:from>
    <xdr:to>
      <xdr:col>12</xdr:col>
      <xdr:colOff>2555875</xdr:colOff>
      <xdr:row>22</xdr:row>
      <xdr:rowOff>11872</xdr:rowOff>
    </xdr:to>
    <xdr:sp macro="" textlink="">
      <xdr:nvSpPr>
        <xdr:cNvPr id="26" name="Стрелка вниз 25"/>
        <xdr:cNvSpPr/>
      </xdr:nvSpPr>
      <xdr:spPr bwMode="auto">
        <a:xfrm>
          <a:off x="22490320" y="9431545"/>
          <a:ext cx="301625" cy="30742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2254250</xdr:colOff>
      <xdr:row>31</xdr:row>
      <xdr:rowOff>300797</xdr:rowOff>
    </xdr:from>
    <xdr:to>
      <xdr:col>6</xdr:col>
      <xdr:colOff>2555875</xdr:colOff>
      <xdr:row>33</xdr:row>
      <xdr:rowOff>11872</xdr:rowOff>
    </xdr:to>
    <xdr:sp macro="" textlink="">
      <xdr:nvSpPr>
        <xdr:cNvPr id="27" name="Стрелка вниз 26"/>
        <xdr:cNvSpPr/>
      </xdr:nvSpPr>
      <xdr:spPr bwMode="auto">
        <a:xfrm>
          <a:off x="7150928" y="14752293"/>
          <a:ext cx="301625" cy="307422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2254250</xdr:colOff>
      <xdr:row>31</xdr:row>
      <xdr:rowOff>300797</xdr:rowOff>
    </xdr:from>
    <xdr:to>
      <xdr:col>8</xdr:col>
      <xdr:colOff>2555875</xdr:colOff>
      <xdr:row>33</xdr:row>
      <xdr:rowOff>11872</xdr:rowOff>
    </xdr:to>
    <xdr:sp macro="" textlink="">
      <xdr:nvSpPr>
        <xdr:cNvPr id="28" name="Стрелка вниз 27"/>
        <xdr:cNvSpPr/>
      </xdr:nvSpPr>
      <xdr:spPr bwMode="auto">
        <a:xfrm>
          <a:off x="12259641" y="14752293"/>
          <a:ext cx="301625" cy="307422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2254250</xdr:colOff>
      <xdr:row>31</xdr:row>
      <xdr:rowOff>300797</xdr:rowOff>
    </xdr:from>
    <xdr:to>
      <xdr:col>10</xdr:col>
      <xdr:colOff>2555875</xdr:colOff>
      <xdr:row>33</xdr:row>
      <xdr:rowOff>11872</xdr:rowOff>
    </xdr:to>
    <xdr:sp macro="" textlink="">
      <xdr:nvSpPr>
        <xdr:cNvPr id="29" name="Стрелка вниз 28"/>
        <xdr:cNvSpPr/>
      </xdr:nvSpPr>
      <xdr:spPr bwMode="auto">
        <a:xfrm>
          <a:off x="17374980" y="14752293"/>
          <a:ext cx="301625" cy="307422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2254250</xdr:colOff>
      <xdr:row>31</xdr:row>
      <xdr:rowOff>300797</xdr:rowOff>
    </xdr:from>
    <xdr:to>
      <xdr:col>12</xdr:col>
      <xdr:colOff>2555875</xdr:colOff>
      <xdr:row>33</xdr:row>
      <xdr:rowOff>11872</xdr:rowOff>
    </xdr:to>
    <xdr:sp macro="" textlink="">
      <xdr:nvSpPr>
        <xdr:cNvPr id="30" name="Стрелка вниз 29"/>
        <xdr:cNvSpPr/>
      </xdr:nvSpPr>
      <xdr:spPr bwMode="auto">
        <a:xfrm>
          <a:off x="22490320" y="14752293"/>
          <a:ext cx="301625" cy="307422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176894</xdr:colOff>
      <xdr:row>6</xdr:row>
      <xdr:rowOff>489857</xdr:rowOff>
    </xdr:from>
    <xdr:to>
      <xdr:col>1</xdr:col>
      <xdr:colOff>201490</xdr:colOff>
      <xdr:row>30</xdr:row>
      <xdr:rowOff>439615</xdr:rowOff>
    </xdr:to>
    <xdr:cxnSp macro="">
      <xdr:nvCxnSpPr>
        <xdr:cNvPr id="38" name="Прямая соединительная линия 37"/>
        <xdr:cNvCxnSpPr/>
      </xdr:nvCxnSpPr>
      <xdr:spPr bwMode="auto">
        <a:xfrm>
          <a:off x="286798" y="2632982"/>
          <a:ext cx="24596" cy="12258989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181079</xdr:colOff>
      <xdr:row>8</xdr:row>
      <xdr:rowOff>435742</xdr:rowOff>
    </xdr:from>
    <xdr:to>
      <xdr:col>1</xdr:col>
      <xdr:colOff>489856</xdr:colOff>
      <xdr:row>8</xdr:row>
      <xdr:rowOff>435742</xdr:rowOff>
    </xdr:to>
    <xdr:cxnSp macro="">
      <xdr:nvCxnSpPr>
        <xdr:cNvPr id="39" name="Прямая со стрелкой 38"/>
        <xdr:cNvCxnSpPr/>
      </xdr:nvCxnSpPr>
      <xdr:spPr bwMode="auto">
        <a:xfrm>
          <a:off x="290983" y="3622954"/>
          <a:ext cx="308777" cy="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172424</xdr:colOff>
      <xdr:row>19</xdr:row>
      <xdr:rowOff>575835</xdr:rowOff>
    </xdr:from>
    <xdr:to>
      <xdr:col>1</xdr:col>
      <xdr:colOff>502187</xdr:colOff>
      <xdr:row>19</xdr:row>
      <xdr:rowOff>575835</xdr:rowOff>
    </xdr:to>
    <xdr:cxnSp macro="">
      <xdr:nvCxnSpPr>
        <xdr:cNvPr id="40" name="Прямая со стрелкой 39"/>
        <xdr:cNvCxnSpPr/>
      </xdr:nvCxnSpPr>
      <xdr:spPr bwMode="auto">
        <a:xfrm flipV="1">
          <a:off x="288038" y="8537421"/>
          <a:ext cx="329763" cy="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199397</xdr:colOff>
      <xdr:row>30</xdr:row>
      <xdr:rowOff>415647</xdr:rowOff>
    </xdr:from>
    <xdr:to>
      <xdr:col>1</xdr:col>
      <xdr:colOff>494567</xdr:colOff>
      <xdr:row>30</xdr:row>
      <xdr:rowOff>419729</xdr:rowOff>
    </xdr:to>
    <xdr:cxnSp macro="">
      <xdr:nvCxnSpPr>
        <xdr:cNvPr id="41" name="Прямая со стрелкой 40"/>
        <xdr:cNvCxnSpPr/>
      </xdr:nvCxnSpPr>
      <xdr:spPr bwMode="auto">
        <a:xfrm>
          <a:off x="309301" y="14868003"/>
          <a:ext cx="295170" cy="408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183150</xdr:colOff>
      <xdr:row>6</xdr:row>
      <xdr:rowOff>511474</xdr:rowOff>
    </xdr:from>
    <xdr:to>
      <xdr:col>1</xdr:col>
      <xdr:colOff>491927</xdr:colOff>
      <xdr:row>6</xdr:row>
      <xdr:rowOff>511474</xdr:rowOff>
    </xdr:to>
    <xdr:cxnSp macro="">
      <xdr:nvCxnSpPr>
        <xdr:cNvPr id="31" name="Прямая со стрелкой 30"/>
        <xdr:cNvCxnSpPr/>
      </xdr:nvCxnSpPr>
      <xdr:spPr bwMode="auto">
        <a:xfrm>
          <a:off x="295793" y="2426413"/>
          <a:ext cx="308777" cy="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3727</xdr:colOff>
      <xdr:row>6</xdr:row>
      <xdr:rowOff>418686</xdr:rowOff>
    </xdr:from>
    <xdr:to>
      <xdr:col>6</xdr:col>
      <xdr:colOff>3727</xdr:colOff>
      <xdr:row>7</xdr:row>
      <xdr:rowOff>8697</xdr:rowOff>
    </xdr:to>
    <xdr:sp macro="" textlink="">
      <xdr:nvSpPr>
        <xdr:cNvPr id="33" name="Стрелка вправо 32"/>
        <xdr:cNvSpPr/>
      </xdr:nvSpPr>
      <xdr:spPr bwMode="auto">
        <a:xfrm>
          <a:off x="4562475" y="2333625"/>
          <a:ext cx="337930" cy="285750"/>
        </a:xfrm>
        <a:prstGeom prst="right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1</xdr:colOff>
      <xdr:row>4</xdr:row>
      <xdr:rowOff>14494</xdr:rowOff>
    </xdr:from>
    <xdr:to>
      <xdr:col>6</xdr:col>
      <xdr:colOff>7455</xdr:colOff>
      <xdr:row>4</xdr:row>
      <xdr:rowOff>300244</xdr:rowOff>
    </xdr:to>
    <xdr:sp macro="" textlink="">
      <xdr:nvSpPr>
        <xdr:cNvPr id="34" name="Стрелка вправо 33"/>
        <xdr:cNvSpPr/>
      </xdr:nvSpPr>
      <xdr:spPr bwMode="auto">
        <a:xfrm>
          <a:off x="4558749" y="1246946"/>
          <a:ext cx="345384" cy="285750"/>
        </a:xfrm>
        <a:prstGeom prst="right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  <xdr:twoCellAnchor>
    <xdr:from>
      <xdr:col>2</xdr:col>
      <xdr:colOff>1719332</xdr:colOff>
      <xdr:row>5</xdr:row>
      <xdr:rowOff>8006</xdr:rowOff>
    </xdr:from>
    <xdr:to>
      <xdr:col>2</xdr:col>
      <xdr:colOff>2020957</xdr:colOff>
      <xdr:row>5</xdr:row>
      <xdr:rowOff>315429</xdr:rowOff>
    </xdr:to>
    <xdr:sp macro="" textlink="">
      <xdr:nvSpPr>
        <xdr:cNvPr id="35" name="Стрелка вниз 34"/>
        <xdr:cNvSpPr/>
      </xdr:nvSpPr>
      <xdr:spPr bwMode="auto">
        <a:xfrm>
          <a:off x="2348810" y="1585015"/>
          <a:ext cx="301625" cy="307423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7</xdr:row>
      <xdr:rowOff>57150</xdr:rowOff>
    </xdr:from>
    <xdr:to>
      <xdr:col>14</xdr:col>
      <xdr:colOff>0</xdr:colOff>
      <xdr:row>16</xdr:row>
      <xdr:rowOff>558800</xdr:rowOff>
    </xdr:to>
    <xdr:cxnSp macro="">
      <xdr:nvCxnSpPr>
        <xdr:cNvPr id="2" name="Прямая со стрелкой 1"/>
        <xdr:cNvCxnSpPr/>
      </xdr:nvCxnSpPr>
      <xdr:spPr bwMode="auto">
        <a:xfrm flipH="1">
          <a:off x="6212840" y="3135630"/>
          <a:ext cx="7335520" cy="821309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406400</xdr:colOff>
      <xdr:row>7</xdr:row>
      <xdr:rowOff>57150</xdr:rowOff>
    </xdr:from>
    <xdr:to>
      <xdr:col>15</xdr:col>
      <xdr:colOff>190500</xdr:colOff>
      <xdr:row>13</xdr:row>
      <xdr:rowOff>558800</xdr:rowOff>
    </xdr:to>
    <xdr:cxnSp macro="">
      <xdr:nvCxnSpPr>
        <xdr:cNvPr id="3" name="Прямая со стрелкой 2"/>
        <xdr:cNvCxnSpPr/>
      </xdr:nvCxnSpPr>
      <xdr:spPr bwMode="auto">
        <a:xfrm flipH="1">
          <a:off x="14008100" y="3810000"/>
          <a:ext cx="755650" cy="566420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723900</xdr:colOff>
      <xdr:row>7</xdr:row>
      <xdr:rowOff>57150</xdr:rowOff>
    </xdr:from>
    <xdr:to>
      <xdr:col>22</xdr:col>
      <xdr:colOff>266700</xdr:colOff>
      <xdr:row>10</xdr:row>
      <xdr:rowOff>571500</xdr:rowOff>
    </xdr:to>
    <xdr:cxnSp macro="">
      <xdr:nvCxnSpPr>
        <xdr:cNvPr id="4" name="Прямая со стрелкой 3"/>
        <xdr:cNvCxnSpPr/>
      </xdr:nvCxnSpPr>
      <xdr:spPr bwMode="auto">
        <a:xfrm>
          <a:off x="16268700" y="3810000"/>
          <a:ext cx="5372100" cy="3105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7</xdr:row>
      <xdr:rowOff>57150</xdr:rowOff>
    </xdr:from>
    <xdr:to>
      <xdr:col>27</xdr:col>
      <xdr:colOff>935892</xdr:colOff>
      <xdr:row>8</xdr:row>
      <xdr:rowOff>702799</xdr:rowOff>
    </xdr:to>
    <xdr:cxnSp macro="">
      <xdr:nvCxnSpPr>
        <xdr:cNvPr id="5" name="Прямая со стрелкой 4"/>
        <xdr:cNvCxnSpPr/>
      </xdr:nvCxnSpPr>
      <xdr:spPr bwMode="auto">
        <a:xfrm>
          <a:off x="17564100" y="3810000"/>
          <a:ext cx="9603642" cy="129334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7</xdr:row>
      <xdr:rowOff>57150</xdr:rowOff>
    </xdr:from>
    <xdr:to>
      <xdr:col>14</xdr:col>
      <xdr:colOff>0</xdr:colOff>
      <xdr:row>16</xdr:row>
      <xdr:rowOff>558800</xdr:rowOff>
    </xdr:to>
    <xdr:cxnSp macro="">
      <xdr:nvCxnSpPr>
        <xdr:cNvPr id="2" name="Прямая со стрелкой 1"/>
        <xdr:cNvCxnSpPr/>
      </xdr:nvCxnSpPr>
      <xdr:spPr bwMode="auto">
        <a:xfrm flipH="1">
          <a:off x="6212840" y="3783330"/>
          <a:ext cx="7335520" cy="821309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406400</xdr:colOff>
      <xdr:row>7</xdr:row>
      <xdr:rowOff>57150</xdr:rowOff>
    </xdr:from>
    <xdr:to>
      <xdr:col>15</xdr:col>
      <xdr:colOff>190500</xdr:colOff>
      <xdr:row>13</xdr:row>
      <xdr:rowOff>558800</xdr:rowOff>
    </xdr:to>
    <xdr:cxnSp macro="">
      <xdr:nvCxnSpPr>
        <xdr:cNvPr id="3" name="Прямая со стрелкой 2"/>
        <xdr:cNvCxnSpPr/>
      </xdr:nvCxnSpPr>
      <xdr:spPr bwMode="auto">
        <a:xfrm flipH="1">
          <a:off x="13954760" y="3783330"/>
          <a:ext cx="751840" cy="563753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723900</xdr:colOff>
      <xdr:row>7</xdr:row>
      <xdr:rowOff>57150</xdr:rowOff>
    </xdr:from>
    <xdr:to>
      <xdr:col>22</xdr:col>
      <xdr:colOff>266700</xdr:colOff>
      <xdr:row>10</xdr:row>
      <xdr:rowOff>571500</xdr:rowOff>
    </xdr:to>
    <xdr:cxnSp macro="">
      <xdr:nvCxnSpPr>
        <xdr:cNvPr id="4" name="Прямая со стрелкой 3"/>
        <xdr:cNvCxnSpPr/>
      </xdr:nvCxnSpPr>
      <xdr:spPr bwMode="auto">
        <a:xfrm>
          <a:off x="16207740" y="3783330"/>
          <a:ext cx="5349240" cy="308991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7</xdr:row>
      <xdr:rowOff>57150</xdr:rowOff>
    </xdr:from>
    <xdr:to>
      <xdr:col>27</xdr:col>
      <xdr:colOff>935892</xdr:colOff>
      <xdr:row>8</xdr:row>
      <xdr:rowOff>702799</xdr:rowOff>
    </xdr:to>
    <xdr:cxnSp macro="">
      <xdr:nvCxnSpPr>
        <xdr:cNvPr id="5" name="Прямая со стрелкой 4"/>
        <xdr:cNvCxnSpPr/>
      </xdr:nvCxnSpPr>
      <xdr:spPr bwMode="auto">
        <a:xfrm>
          <a:off x="17495520" y="3783330"/>
          <a:ext cx="9569352" cy="128572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7</xdr:row>
      <xdr:rowOff>57150</xdr:rowOff>
    </xdr:from>
    <xdr:to>
      <xdr:col>14</xdr:col>
      <xdr:colOff>0</xdr:colOff>
      <xdr:row>16</xdr:row>
      <xdr:rowOff>558800</xdr:rowOff>
    </xdr:to>
    <xdr:cxnSp macro="">
      <xdr:nvCxnSpPr>
        <xdr:cNvPr id="2" name="Прямая со стрелкой 1"/>
        <xdr:cNvCxnSpPr/>
      </xdr:nvCxnSpPr>
      <xdr:spPr bwMode="auto">
        <a:xfrm flipH="1">
          <a:off x="6212840" y="3783330"/>
          <a:ext cx="7335520" cy="821309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406400</xdr:colOff>
      <xdr:row>7</xdr:row>
      <xdr:rowOff>57150</xdr:rowOff>
    </xdr:from>
    <xdr:to>
      <xdr:col>15</xdr:col>
      <xdr:colOff>190500</xdr:colOff>
      <xdr:row>13</xdr:row>
      <xdr:rowOff>558800</xdr:rowOff>
    </xdr:to>
    <xdr:cxnSp macro="">
      <xdr:nvCxnSpPr>
        <xdr:cNvPr id="3" name="Прямая со стрелкой 2"/>
        <xdr:cNvCxnSpPr/>
      </xdr:nvCxnSpPr>
      <xdr:spPr bwMode="auto">
        <a:xfrm flipH="1">
          <a:off x="13954760" y="3783330"/>
          <a:ext cx="751840" cy="563753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723900</xdr:colOff>
      <xdr:row>7</xdr:row>
      <xdr:rowOff>57150</xdr:rowOff>
    </xdr:from>
    <xdr:to>
      <xdr:col>22</xdr:col>
      <xdr:colOff>266700</xdr:colOff>
      <xdr:row>10</xdr:row>
      <xdr:rowOff>571500</xdr:rowOff>
    </xdr:to>
    <xdr:cxnSp macro="">
      <xdr:nvCxnSpPr>
        <xdr:cNvPr id="4" name="Прямая со стрелкой 3"/>
        <xdr:cNvCxnSpPr/>
      </xdr:nvCxnSpPr>
      <xdr:spPr bwMode="auto">
        <a:xfrm>
          <a:off x="16207740" y="3783330"/>
          <a:ext cx="5349240" cy="308991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7</xdr:row>
      <xdr:rowOff>57150</xdr:rowOff>
    </xdr:from>
    <xdr:to>
      <xdr:col>27</xdr:col>
      <xdr:colOff>935892</xdr:colOff>
      <xdr:row>8</xdr:row>
      <xdr:rowOff>702799</xdr:rowOff>
    </xdr:to>
    <xdr:cxnSp macro="">
      <xdr:nvCxnSpPr>
        <xdr:cNvPr id="5" name="Прямая со стрелкой 4"/>
        <xdr:cNvCxnSpPr/>
      </xdr:nvCxnSpPr>
      <xdr:spPr bwMode="auto">
        <a:xfrm>
          <a:off x="17495520" y="3783330"/>
          <a:ext cx="9569352" cy="128572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10</xdr:row>
      <xdr:rowOff>0</xdr:rowOff>
    </xdr:from>
    <xdr:to>
      <xdr:col>6</xdr:col>
      <xdr:colOff>1</xdr:colOff>
      <xdr:row>11</xdr:row>
      <xdr:rowOff>0</xdr:rowOff>
    </xdr:to>
    <xdr:cxnSp macro="">
      <xdr:nvCxnSpPr>
        <xdr:cNvPr id="3" name="Прямая со стрелкой 2"/>
        <xdr:cNvCxnSpPr/>
      </xdr:nvCxnSpPr>
      <xdr:spPr bwMode="auto">
        <a:xfrm rot="10800000" flipV="1">
          <a:off x="733426" y="3552825"/>
          <a:ext cx="523875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10</xdr:row>
      <xdr:rowOff>28575</xdr:rowOff>
    </xdr:from>
    <xdr:to>
      <xdr:col>21</xdr:col>
      <xdr:colOff>114300</xdr:colOff>
      <xdr:row>10</xdr:row>
      <xdr:rowOff>428625</xdr:rowOff>
    </xdr:to>
    <xdr:cxnSp macro="">
      <xdr:nvCxnSpPr>
        <xdr:cNvPr id="5" name="Прямая со стрелкой 4"/>
        <xdr:cNvCxnSpPr/>
      </xdr:nvCxnSpPr>
      <xdr:spPr bwMode="auto">
        <a:xfrm>
          <a:off x="4610100" y="3581400"/>
          <a:ext cx="53340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123826</xdr:colOff>
      <xdr:row>10</xdr:row>
      <xdr:rowOff>19049</xdr:rowOff>
    </xdr:from>
    <xdr:to>
      <xdr:col>11</xdr:col>
      <xdr:colOff>9526</xdr:colOff>
      <xdr:row>10</xdr:row>
      <xdr:rowOff>428624</xdr:rowOff>
    </xdr:to>
    <xdr:cxnSp macro="">
      <xdr:nvCxnSpPr>
        <xdr:cNvPr id="8" name="Прямая со стрелкой 7"/>
        <xdr:cNvCxnSpPr/>
      </xdr:nvCxnSpPr>
      <xdr:spPr bwMode="auto">
        <a:xfrm rot="5400000">
          <a:off x="2166938" y="3624262"/>
          <a:ext cx="409575" cy="30480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9524</xdr:rowOff>
    </xdr:from>
    <xdr:to>
      <xdr:col>15</xdr:col>
      <xdr:colOff>123825</xdr:colOff>
      <xdr:row>10</xdr:row>
      <xdr:rowOff>438149</xdr:rowOff>
    </xdr:to>
    <xdr:cxnSp macro="">
      <xdr:nvCxnSpPr>
        <xdr:cNvPr id="10" name="Прямая со стрелкой 9"/>
        <xdr:cNvCxnSpPr/>
      </xdr:nvCxnSpPr>
      <xdr:spPr bwMode="auto">
        <a:xfrm rot="16200000" flipH="1">
          <a:off x="3305175" y="3609974"/>
          <a:ext cx="428625" cy="33337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104776</xdr:colOff>
      <xdr:row>10</xdr:row>
      <xdr:rowOff>0</xdr:rowOff>
    </xdr:from>
    <xdr:to>
      <xdr:col>31</xdr:col>
      <xdr:colOff>1</xdr:colOff>
      <xdr:row>11</xdr:row>
      <xdr:rowOff>0</xdr:rowOff>
    </xdr:to>
    <xdr:cxnSp macro="">
      <xdr:nvCxnSpPr>
        <xdr:cNvPr id="11" name="Прямая со стрелкой 10"/>
        <xdr:cNvCxnSpPr/>
      </xdr:nvCxnSpPr>
      <xdr:spPr bwMode="auto">
        <a:xfrm rot="10800000" flipV="1">
          <a:off x="733426" y="3552825"/>
          <a:ext cx="523875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28575</xdr:rowOff>
    </xdr:from>
    <xdr:to>
      <xdr:col>46</xdr:col>
      <xdr:colOff>114300</xdr:colOff>
      <xdr:row>10</xdr:row>
      <xdr:rowOff>428625</xdr:rowOff>
    </xdr:to>
    <xdr:cxnSp macro="">
      <xdr:nvCxnSpPr>
        <xdr:cNvPr id="12" name="Прямая со стрелкой 11"/>
        <xdr:cNvCxnSpPr/>
      </xdr:nvCxnSpPr>
      <xdr:spPr bwMode="auto">
        <a:xfrm>
          <a:off x="4610100" y="3581400"/>
          <a:ext cx="53340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123826</xdr:colOff>
      <xdr:row>10</xdr:row>
      <xdr:rowOff>19049</xdr:rowOff>
    </xdr:from>
    <xdr:to>
      <xdr:col>36</xdr:col>
      <xdr:colOff>9526</xdr:colOff>
      <xdr:row>10</xdr:row>
      <xdr:rowOff>428624</xdr:rowOff>
    </xdr:to>
    <xdr:cxnSp macro="">
      <xdr:nvCxnSpPr>
        <xdr:cNvPr id="13" name="Прямая со стрелкой 12"/>
        <xdr:cNvCxnSpPr/>
      </xdr:nvCxnSpPr>
      <xdr:spPr bwMode="auto">
        <a:xfrm rot="5400000">
          <a:off x="2166938" y="3624262"/>
          <a:ext cx="409575" cy="30480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</xdr:row>
      <xdr:rowOff>9524</xdr:rowOff>
    </xdr:from>
    <xdr:to>
      <xdr:col>40</xdr:col>
      <xdr:colOff>123825</xdr:colOff>
      <xdr:row>10</xdr:row>
      <xdr:rowOff>438149</xdr:rowOff>
    </xdr:to>
    <xdr:cxnSp macro="">
      <xdr:nvCxnSpPr>
        <xdr:cNvPr id="14" name="Прямая со стрелкой 13"/>
        <xdr:cNvCxnSpPr/>
      </xdr:nvCxnSpPr>
      <xdr:spPr bwMode="auto">
        <a:xfrm rot="16200000" flipH="1">
          <a:off x="3305175" y="3609974"/>
          <a:ext cx="428625" cy="33337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94456</xdr:colOff>
      <xdr:row>13</xdr:row>
      <xdr:rowOff>10319</xdr:rowOff>
    </xdr:from>
    <xdr:to>
      <xdr:col>3</xdr:col>
      <xdr:colOff>96044</xdr:colOff>
      <xdr:row>13</xdr:row>
      <xdr:rowOff>467519</xdr:rowOff>
    </xdr:to>
    <xdr:cxnSp macro="">
      <xdr:nvCxnSpPr>
        <xdr:cNvPr id="20" name="Прямая со стрелкой 19"/>
        <xdr:cNvCxnSpPr/>
      </xdr:nvCxnSpPr>
      <xdr:spPr bwMode="auto">
        <a:xfrm rot="5400000">
          <a:off x="49530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94456</xdr:colOff>
      <xdr:row>13</xdr:row>
      <xdr:rowOff>10319</xdr:rowOff>
    </xdr:from>
    <xdr:to>
      <xdr:col>9</xdr:col>
      <xdr:colOff>96044</xdr:colOff>
      <xdr:row>13</xdr:row>
      <xdr:rowOff>467519</xdr:rowOff>
    </xdr:to>
    <xdr:cxnSp macro="">
      <xdr:nvCxnSpPr>
        <xdr:cNvPr id="23" name="Прямая со стрелкой 22"/>
        <xdr:cNvCxnSpPr/>
      </xdr:nvCxnSpPr>
      <xdr:spPr bwMode="auto">
        <a:xfrm rot="5400000">
          <a:off x="49530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94456</xdr:colOff>
      <xdr:row>13</xdr:row>
      <xdr:rowOff>10319</xdr:rowOff>
    </xdr:from>
    <xdr:to>
      <xdr:col>15</xdr:col>
      <xdr:colOff>96044</xdr:colOff>
      <xdr:row>13</xdr:row>
      <xdr:rowOff>467519</xdr:rowOff>
    </xdr:to>
    <xdr:cxnSp macro="">
      <xdr:nvCxnSpPr>
        <xdr:cNvPr id="26" name="Прямая со стрелкой 25"/>
        <xdr:cNvCxnSpPr/>
      </xdr:nvCxnSpPr>
      <xdr:spPr bwMode="auto">
        <a:xfrm rot="5400000">
          <a:off x="49530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94456</xdr:colOff>
      <xdr:row>13</xdr:row>
      <xdr:rowOff>10319</xdr:rowOff>
    </xdr:from>
    <xdr:to>
      <xdr:col>21</xdr:col>
      <xdr:colOff>96044</xdr:colOff>
      <xdr:row>13</xdr:row>
      <xdr:rowOff>467519</xdr:rowOff>
    </xdr:to>
    <xdr:cxnSp macro="">
      <xdr:nvCxnSpPr>
        <xdr:cNvPr id="29" name="Прямая со стрелкой 28"/>
        <xdr:cNvCxnSpPr/>
      </xdr:nvCxnSpPr>
      <xdr:spPr bwMode="auto">
        <a:xfrm rot="5400000">
          <a:off x="196215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94456</xdr:colOff>
      <xdr:row>13</xdr:row>
      <xdr:rowOff>10319</xdr:rowOff>
    </xdr:from>
    <xdr:to>
      <xdr:col>28</xdr:col>
      <xdr:colOff>96044</xdr:colOff>
      <xdr:row>13</xdr:row>
      <xdr:rowOff>467519</xdr:rowOff>
    </xdr:to>
    <xdr:cxnSp macro="">
      <xdr:nvCxnSpPr>
        <xdr:cNvPr id="32" name="Прямая со стрелкой 31"/>
        <xdr:cNvCxnSpPr/>
      </xdr:nvCxnSpPr>
      <xdr:spPr bwMode="auto">
        <a:xfrm rot="5400000">
          <a:off x="49530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94456</xdr:colOff>
      <xdr:row>13</xdr:row>
      <xdr:rowOff>10319</xdr:rowOff>
    </xdr:from>
    <xdr:to>
      <xdr:col>34</xdr:col>
      <xdr:colOff>96044</xdr:colOff>
      <xdr:row>13</xdr:row>
      <xdr:rowOff>467519</xdr:rowOff>
    </xdr:to>
    <xdr:cxnSp macro="">
      <xdr:nvCxnSpPr>
        <xdr:cNvPr id="35" name="Прямая со стрелкой 34"/>
        <xdr:cNvCxnSpPr/>
      </xdr:nvCxnSpPr>
      <xdr:spPr bwMode="auto">
        <a:xfrm rot="5400000">
          <a:off x="196215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94456</xdr:colOff>
      <xdr:row>13</xdr:row>
      <xdr:rowOff>10319</xdr:rowOff>
    </xdr:from>
    <xdr:to>
      <xdr:col>40</xdr:col>
      <xdr:colOff>96044</xdr:colOff>
      <xdr:row>13</xdr:row>
      <xdr:rowOff>467519</xdr:rowOff>
    </xdr:to>
    <xdr:cxnSp macro="">
      <xdr:nvCxnSpPr>
        <xdr:cNvPr id="38" name="Прямая со стрелкой 37"/>
        <xdr:cNvCxnSpPr/>
      </xdr:nvCxnSpPr>
      <xdr:spPr bwMode="auto">
        <a:xfrm rot="5400000">
          <a:off x="49530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94456</xdr:colOff>
      <xdr:row>13</xdr:row>
      <xdr:rowOff>10319</xdr:rowOff>
    </xdr:from>
    <xdr:to>
      <xdr:col>46</xdr:col>
      <xdr:colOff>96044</xdr:colOff>
      <xdr:row>13</xdr:row>
      <xdr:rowOff>467519</xdr:rowOff>
    </xdr:to>
    <xdr:cxnSp macro="">
      <xdr:nvCxnSpPr>
        <xdr:cNvPr id="41" name="Прямая со стрелкой 40"/>
        <xdr:cNvCxnSpPr/>
      </xdr:nvCxnSpPr>
      <xdr:spPr bwMode="auto">
        <a:xfrm rot="5400000">
          <a:off x="196215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104776</xdr:colOff>
      <xdr:row>10</xdr:row>
      <xdr:rowOff>0</xdr:rowOff>
    </xdr:from>
    <xdr:to>
      <xdr:col>56</xdr:col>
      <xdr:colOff>1</xdr:colOff>
      <xdr:row>11</xdr:row>
      <xdr:rowOff>0</xdr:rowOff>
    </xdr:to>
    <xdr:cxnSp macro="">
      <xdr:nvCxnSpPr>
        <xdr:cNvPr id="42" name="Прямая со стрелкой 41"/>
        <xdr:cNvCxnSpPr/>
      </xdr:nvCxnSpPr>
      <xdr:spPr bwMode="auto">
        <a:xfrm rot="10800000" flipV="1">
          <a:off x="6810376" y="3552825"/>
          <a:ext cx="523875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10</xdr:row>
      <xdr:rowOff>28575</xdr:rowOff>
    </xdr:from>
    <xdr:to>
      <xdr:col>71</xdr:col>
      <xdr:colOff>114300</xdr:colOff>
      <xdr:row>10</xdr:row>
      <xdr:rowOff>428625</xdr:rowOff>
    </xdr:to>
    <xdr:cxnSp macro="">
      <xdr:nvCxnSpPr>
        <xdr:cNvPr id="43" name="Прямая со стрелкой 42"/>
        <xdr:cNvCxnSpPr/>
      </xdr:nvCxnSpPr>
      <xdr:spPr bwMode="auto">
        <a:xfrm>
          <a:off x="10687050" y="3581400"/>
          <a:ext cx="53340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123826</xdr:colOff>
      <xdr:row>10</xdr:row>
      <xdr:rowOff>19049</xdr:rowOff>
    </xdr:from>
    <xdr:to>
      <xdr:col>61</xdr:col>
      <xdr:colOff>9526</xdr:colOff>
      <xdr:row>10</xdr:row>
      <xdr:rowOff>428624</xdr:rowOff>
    </xdr:to>
    <xdr:cxnSp macro="">
      <xdr:nvCxnSpPr>
        <xdr:cNvPr id="44" name="Прямая со стрелкой 43"/>
        <xdr:cNvCxnSpPr/>
      </xdr:nvCxnSpPr>
      <xdr:spPr bwMode="auto">
        <a:xfrm rot="5400000">
          <a:off x="8243888" y="3624262"/>
          <a:ext cx="409575" cy="30480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10</xdr:row>
      <xdr:rowOff>9524</xdr:rowOff>
    </xdr:from>
    <xdr:to>
      <xdr:col>65</xdr:col>
      <xdr:colOff>123825</xdr:colOff>
      <xdr:row>10</xdr:row>
      <xdr:rowOff>438149</xdr:rowOff>
    </xdr:to>
    <xdr:cxnSp macro="">
      <xdr:nvCxnSpPr>
        <xdr:cNvPr id="45" name="Прямая со стрелкой 44"/>
        <xdr:cNvCxnSpPr/>
      </xdr:nvCxnSpPr>
      <xdr:spPr bwMode="auto">
        <a:xfrm rot="16200000" flipH="1">
          <a:off x="9382125" y="3609974"/>
          <a:ext cx="428625" cy="33337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94456</xdr:colOff>
      <xdr:row>13</xdr:row>
      <xdr:rowOff>10319</xdr:rowOff>
    </xdr:from>
    <xdr:to>
      <xdr:col>53</xdr:col>
      <xdr:colOff>96044</xdr:colOff>
      <xdr:row>13</xdr:row>
      <xdr:rowOff>467519</xdr:rowOff>
    </xdr:to>
    <xdr:cxnSp macro="">
      <xdr:nvCxnSpPr>
        <xdr:cNvPr id="48" name="Прямая со стрелкой 47"/>
        <xdr:cNvCxnSpPr/>
      </xdr:nvCxnSpPr>
      <xdr:spPr bwMode="auto">
        <a:xfrm rot="5400000">
          <a:off x="657225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94456</xdr:colOff>
      <xdr:row>13</xdr:row>
      <xdr:rowOff>10319</xdr:rowOff>
    </xdr:from>
    <xdr:to>
      <xdr:col>59</xdr:col>
      <xdr:colOff>96044</xdr:colOff>
      <xdr:row>13</xdr:row>
      <xdr:rowOff>467519</xdr:rowOff>
    </xdr:to>
    <xdr:cxnSp macro="">
      <xdr:nvCxnSpPr>
        <xdr:cNvPr id="51" name="Прямая со стрелкой 50"/>
        <xdr:cNvCxnSpPr/>
      </xdr:nvCxnSpPr>
      <xdr:spPr bwMode="auto">
        <a:xfrm rot="5400000">
          <a:off x="803910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65</xdr:col>
      <xdr:colOff>94456</xdr:colOff>
      <xdr:row>13</xdr:row>
      <xdr:rowOff>10319</xdr:rowOff>
    </xdr:from>
    <xdr:to>
      <xdr:col>65</xdr:col>
      <xdr:colOff>96044</xdr:colOff>
      <xdr:row>13</xdr:row>
      <xdr:rowOff>467519</xdr:rowOff>
    </xdr:to>
    <xdr:cxnSp macro="">
      <xdr:nvCxnSpPr>
        <xdr:cNvPr id="54" name="Прямая со стрелкой 53"/>
        <xdr:cNvCxnSpPr/>
      </xdr:nvCxnSpPr>
      <xdr:spPr bwMode="auto">
        <a:xfrm rot="5400000">
          <a:off x="950595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94456</xdr:colOff>
      <xdr:row>13</xdr:row>
      <xdr:rowOff>10319</xdr:rowOff>
    </xdr:from>
    <xdr:to>
      <xdr:col>71</xdr:col>
      <xdr:colOff>96044</xdr:colOff>
      <xdr:row>13</xdr:row>
      <xdr:rowOff>467519</xdr:rowOff>
    </xdr:to>
    <xdr:cxnSp macro="">
      <xdr:nvCxnSpPr>
        <xdr:cNvPr id="57" name="Прямая со стрелкой 56"/>
        <xdr:cNvCxnSpPr/>
      </xdr:nvCxnSpPr>
      <xdr:spPr bwMode="auto">
        <a:xfrm rot="5400000">
          <a:off x="10972800" y="6753225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58615</xdr:colOff>
      <xdr:row>6</xdr:row>
      <xdr:rowOff>263768</xdr:rowOff>
    </xdr:from>
    <xdr:to>
      <xdr:col>23</xdr:col>
      <xdr:colOff>221900</xdr:colOff>
      <xdr:row>7</xdr:row>
      <xdr:rowOff>475202</xdr:rowOff>
    </xdr:to>
    <xdr:cxnSp macro="">
      <xdr:nvCxnSpPr>
        <xdr:cNvPr id="59" name="Прямая со стрелкой 58"/>
        <xdr:cNvCxnSpPr/>
      </xdr:nvCxnSpPr>
      <xdr:spPr bwMode="auto">
        <a:xfrm rot="10800000" flipV="1">
          <a:off x="3106615" y="1875691"/>
          <a:ext cx="2507900" cy="489857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199292</xdr:colOff>
      <xdr:row>7</xdr:row>
      <xdr:rowOff>35172</xdr:rowOff>
    </xdr:from>
    <xdr:to>
      <xdr:col>37</xdr:col>
      <xdr:colOff>203314</xdr:colOff>
      <xdr:row>7</xdr:row>
      <xdr:rowOff>504258</xdr:rowOff>
    </xdr:to>
    <xdr:cxnSp macro="">
      <xdr:nvCxnSpPr>
        <xdr:cNvPr id="61" name="Прямая со стрелкой 60"/>
        <xdr:cNvCxnSpPr/>
      </xdr:nvCxnSpPr>
      <xdr:spPr bwMode="auto">
        <a:xfrm>
          <a:off x="9448800" y="3024557"/>
          <a:ext cx="4022" cy="46908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12561</xdr:colOff>
      <xdr:row>6</xdr:row>
      <xdr:rowOff>277377</xdr:rowOff>
    </xdr:from>
    <xdr:to>
      <xdr:col>62</xdr:col>
      <xdr:colOff>175846</xdr:colOff>
      <xdr:row>7</xdr:row>
      <xdr:rowOff>461597</xdr:rowOff>
    </xdr:to>
    <xdr:cxnSp macro="">
      <xdr:nvCxnSpPr>
        <xdr:cNvPr id="63" name="Прямая со стрелкой 62"/>
        <xdr:cNvCxnSpPr/>
      </xdr:nvCxnSpPr>
      <xdr:spPr bwMode="auto">
        <a:xfrm>
          <a:off x="11970099" y="1889300"/>
          <a:ext cx="2742362" cy="46264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94456</xdr:colOff>
      <xdr:row>13</xdr:row>
      <xdr:rowOff>10319</xdr:rowOff>
    </xdr:from>
    <xdr:to>
      <xdr:col>3</xdr:col>
      <xdr:colOff>96044</xdr:colOff>
      <xdr:row>13</xdr:row>
      <xdr:rowOff>467519</xdr:rowOff>
    </xdr:to>
    <xdr:cxnSp macro="">
      <xdr:nvCxnSpPr>
        <xdr:cNvPr id="58" name="Прямая со стрелкой 57"/>
        <xdr:cNvCxnSpPr/>
      </xdr:nvCxnSpPr>
      <xdr:spPr bwMode="auto">
        <a:xfrm rot="5400000">
          <a:off x="49530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94456</xdr:colOff>
      <xdr:row>13</xdr:row>
      <xdr:rowOff>10319</xdr:rowOff>
    </xdr:from>
    <xdr:to>
      <xdr:col>9</xdr:col>
      <xdr:colOff>96044</xdr:colOff>
      <xdr:row>13</xdr:row>
      <xdr:rowOff>467519</xdr:rowOff>
    </xdr:to>
    <xdr:cxnSp macro="">
      <xdr:nvCxnSpPr>
        <xdr:cNvPr id="60" name="Прямая со стрелкой 59"/>
        <xdr:cNvCxnSpPr/>
      </xdr:nvCxnSpPr>
      <xdr:spPr bwMode="auto">
        <a:xfrm rot="5400000">
          <a:off x="175260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94456</xdr:colOff>
      <xdr:row>13</xdr:row>
      <xdr:rowOff>10319</xdr:rowOff>
    </xdr:from>
    <xdr:to>
      <xdr:col>15</xdr:col>
      <xdr:colOff>96044</xdr:colOff>
      <xdr:row>13</xdr:row>
      <xdr:rowOff>467519</xdr:rowOff>
    </xdr:to>
    <xdr:cxnSp macro="">
      <xdr:nvCxnSpPr>
        <xdr:cNvPr id="62" name="Прямая со стрелкой 61"/>
        <xdr:cNvCxnSpPr/>
      </xdr:nvCxnSpPr>
      <xdr:spPr bwMode="auto">
        <a:xfrm rot="5400000">
          <a:off x="300990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94456</xdr:colOff>
      <xdr:row>13</xdr:row>
      <xdr:rowOff>10319</xdr:rowOff>
    </xdr:from>
    <xdr:to>
      <xdr:col>21</xdr:col>
      <xdr:colOff>96044</xdr:colOff>
      <xdr:row>13</xdr:row>
      <xdr:rowOff>467519</xdr:rowOff>
    </xdr:to>
    <xdr:cxnSp macro="">
      <xdr:nvCxnSpPr>
        <xdr:cNvPr id="64" name="Прямая со стрелкой 63"/>
        <xdr:cNvCxnSpPr/>
      </xdr:nvCxnSpPr>
      <xdr:spPr bwMode="auto">
        <a:xfrm rot="5400000">
          <a:off x="426720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94456</xdr:colOff>
      <xdr:row>13</xdr:row>
      <xdr:rowOff>10319</xdr:rowOff>
    </xdr:from>
    <xdr:to>
      <xdr:col>28</xdr:col>
      <xdr:colOff>96044</xdr:colOff>
      <xdr:row>13</xdr:row>
      <xdr:rowOff>467519</xdr:rowOff>
    </xdr:to>
    <xdr:cxnSp macro="">
      <xdr:nvCxnSpPr>
        <xdr:cNvPr id="65" name="Прямая со стрелкой 64"/>
        <xdr:cNvCxnSpPr/>
      </xdr:nvCxnSpPr>
      <xdr:spPr bwMode="auto">
        <a:xfrm rot="5400000">
          <a:off x="573405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94456</xdr:colOff>
      <xdr:row>13</xdr:row>
      <xdr:rowOff>10319</xdr:rowOff>
    </xdr:from>
    <xdr:to>
      <xdr:col>34</xdr:col>
      <xdr:colOff>96044</xdr:colOff>
      <xdr:row>13</xdr:row>
      <xdr:rowOff>467519</xdr:rowOff>
    </xdr:to>
    <xdr:cxnSp macro="">
      <xdr:nvCxnSpPr>
        <xdr:cNvPr id="66" name="Прямая со стрелкой 65"/>
        <xdr:cNvCxnSpPr/>
      </xdr:nvCxnSpPr>
      <xdr:spPr bwMode="auto">
        <a:xfrm rot="5400000">
          <a:off x="699135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94456</xdr:colOff>
      <xdr:row>13</xdr:row>
      <xdr:rowOff>10319</xdr:rowOff>
    </xdr:from>
    <xdr:to>
      <xdr:col>40</xdr:col>
      <xdr:colOff>96044</xdr:colOff>
      <xdr:row>13</xdr:row>
      <xdr:rowOff>467519</xdr:rowOff>
    </xdr:to>
    <xdr:cxnSp macro="">
      <xdr:nvCxnSpPr>
        <xdr:cNvPr id="67" name="Прямая со стрелкой 66"/>
        <xdr:cNvCxnSpPr/>
      </xdr:nvCxnSpPr>
      <xdr:spPr bwMode="auto">
        <a:xfrm rot="5400000">
          <a:off x="824865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94456</xdr:colOff>
      <xdr:row>13</xdr:row>
      <xdr:rowOff>10319</xdr:rowOff>
    </xdr:from>
    <xdr:to>
      <xdr:col>46</xdr:col>
      <xdr:colOff>96044</xdr:colOff>
      <xdr:row>13</xdr:row>
      <xdr:rowOff>467519</xdr:rowOff>
    </xdr:to>
    <xdr:cxnSp macro="">
      <xdr:nvCxnSpPr>
        <xdr:cNvPr id="68" name="Прямая со стрелкой 67"/>
        <xdr:cNvCxnSpPr/>
      </xdr:nvCxnSpPr>
      <xdr:spPr bwMode="auto">
        <a:xfrm rot="5400000">
          <a:off x="950595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94456</xdr:colOff>
      <xdr:row>13</xdr:row>
      <xdr:rowOff>10319</xdr:rowOff>
    </xdr:from>
    <xdr:to>
      <xdr:col>53</xdr:col>
      <xdr:colOff>96044</xdr:colOff>
      <xdr:row>13</xdr:row>
      <xdr:rowOff>467519</xdr:rowOff>
    </xdr:to>
    <xdr:cxnSp macro="">
      <xdr:nvCxnSpPr>
        <xdr:cNvPr id="69" name="Прямая со стрелкой 68"/>
        <xdr:cNvCxnSpPr/>
      </xdr:nvCxnSpPr>
      <xdr:spPr bwMode="auto">
        <a:xfrm rot="5400000">
          <a:off x="1097280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94456</xdr:colOff>
      <xdr:row>13</xdr:row>
      <xdr:rowOff>10319</xdr:rowOff>
    </xdr:from>
    <xdr:to>
      <xdr:col>59</xdr:col>
      <xdr:colOff>96044</xdr:colOff>
      <xdr:row>13</xdr:row>
      <xdr:rowOff>467519</xdr:rowOff>
    </xdr:to>
    <xdr:cxnSp macro="">
      <xdr:nvCxnSpPr>
        <xdr:cNvPr id="70" name="Прямая со стрелкой 69"/>
        <xdr:cNvCxnSpPr/>
      </xdr:nvCxnSpPr>
      <xdr:spPr bwMode="auto">
        <a:xfrm rot="5400000">
          <a:off x="1223010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65</xdr:col>
      <xdr:colOff>94456</xdr:colOff>
      <xdr:row>13</xdr:row>
      <xdr:rowOff>10319</xdr:rowOff>
    </xdr:from>
    <xdr:to>
      <xdr:col>65</xdr:col>
      <xdr:colOff>96044</xdr:colOff>
      <xdr:row>13</xdr:row>
      <xdr:rowOff>467519</xdr:rowOff>
    </xdr:to>
    <xdr:cxnSp macro="">
      <xdr:nvCxnSpPr>
        <xdr:cNvPr id="71" name="Прямая со стрелкой 70"/>
        <xdr:cNvCxnSpPr/>
      </xdr:nvCxnSpPr>
      <xdr:spPr bwMode="auto">
        <a:xfrm rot="5400000">
          <a:off x="1348740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94456</xdr:colOff>
      <xdr:row>13</xdr:row>
      <xdr:rowOff>10319</xdr:rowOff>
    </xdr:from>
    <xdr:to>
      <xdr:col>71</xdr:col>
      <xdr:colOff>96044</xdr:colOff>
      <xdr:row>13</xdr:row>
      <xdr:rowOff>467519</xdr:rowOff>
    </xdr:to>
    <xdr:cxnSp macro="">
      <xdr:nvCxnSpPr>
        <xdr:cNvPr id="72" name="Прямая со стрелкой 71"/>
        <xdr:cNvCxnSpPr/>
      </xdr:nvCxnSpPr>
      <xdr:spPr bwMode="auto">
        <a:xfrm rot="5400000">
          <a:off x="14744700" y="666750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10</xdr:row>
      <xdr:rowOff>0</xdr:rowOff>
    </xdr:from>
    <xdr:to>
      <xdr:col>6</xdr:col>
      <xdr:colOff>1</xdr:colOff>
      <xdr:row>11</xdr:row>
      <xdr:rowOff>0</xdr:rowOff>
    </xdr:to>
    <xdr:cxnSp macro="">
      <xdr:nvCxnSpPr>
        <xdr:cNvPr id="2" name="Прямая со стрелкой 1"/>
        <xdr:cNvCxnSpPr/>
      </xdr:nvCxnSpPr>
      <xdr:spPr bwMode="auto">
        <a:xfrm rot="10800000" flipV="1">
          <a:off x="819151" y="3495675"/>
          <a:ext cx="609600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10</xdr:row>
      <xdr:rowOff>28575</xdr:rowOff>
    </xdr:from>
    <xdr:to>
      <xdr:col>21</xdr:col>
      <xdr:colOff>114300</xdr:colOff>
      <xdr:row>10</xdr:row>
      <xdr:rowOff>428625</xdr:rowOff>
    </xdr:to>
    <xdr:cxnSp macro="">
      <xdr:nvCxnSpPr>
        <xdr:cNvPr id="3" name="Прямая со стрелкой 2"/>
        <xdr:cNvCxnSpPr/>
      </xdr:nvCxnSpPr>
      <xdr:spPr bwMode="auto">
        <a:xfrm>
          <a:off x="4524375" y="3524250"/>
          <a:ext cx="59055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123826</xdr:colOff>
      <xdr:row>10</xdr:row>
      <xdr:rowOff>19049</xdr:rowOff>
    </xdr:from>
    <xdr:to>
      <xdr:col>11</xdr:col>
      <xdr:colOff>9526</xdr:colOff>
      <xdr:row>10</xdr:row>
      <xdr:rowOff>428624</xdr:rowOff>
    </xdr:to>
    <xdr:cxnSp macro="">
      <xdr:nvCxnSpPr>
        <xdr:cNvPr id="4" name="Прямая со стрелкой 3"/>
        <xdr:cNvCxnSpPr/>
      </xdr:nvCxnSpPr>
      <xdr:spPr bwMode="auto">
        <a:xfrm rot="5400000">
          <a:off x="2243138" y="3538537"/>
          <a:ext cx="40957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9524</xdr:rowOff>
    </xdr:from>
    <xdr:to>
      <xdr:col>15</xdr:col>
      <xdr:colOff>123825</xdr:colOff>
      <xdr:row>10</xdr:row>
      <xdr:rowOff>438149</xdr:rowOff>
    </xdr:to>
    <xdr:cxnSp macro="">
      <xdr:nvCxnSpPr>
        <xdr:cNvPr id="5" name="Прямая со стрелкой 4"/>
        <xdr:cNvCxnSpPr/>
      </xdr:nvCxnSpPr>
      <xdr:spPr bwMode="auto">
        <a:xfrm rot="16200000" flipH="1">
          <a:off x="3300412" y="3538537"/>
          <a:ext cx="42862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104776</xdr:colOff>
      <xdr:row>10</xdr:row>
      <xdr:rowOff>0</xdr:rowOff>
    </xdr:from>
    <xdr:to>
      <xdr:col>31</xdr:col>
      <xdr:colOff>1</xdr:colOff>
      <xdr:row>11</xdr:row>
      <xdr:rowOff>0</xdr:rowOff>
    </xdr:to>
    <xdr:cxnSp macro="">
      <xdr:nvCxnSpPr>
        <xdr:cNvPr id="6" name="Прямая со стрелкой 5"/>
        <xdr:cNvCxnSpPr/>
      </xdr:nvCxnSpPr>
      <xdr:spPr bwMode="auto">
        <a:xfrm rot="10800000" flipV="1">
          <a:off x="6772276" y="3495675"/>
          <a:ext cx="609600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28575</xdr:rowOff>
    </xdr:from>
    <xdr:to>
      <xdr:col>46</xdr:col>
      <xdr:colOff>114300</xdr:colOff>
      <xdr:row>10</xdr:row>
      <xdr:rowOff>428625</xdr:rowOff>
    </xdr:to>
    <xdr:cxnSp macro="">
      <xdr:nvCxnSpPr>
        <xdr:cNvPr id="7" name="Прямая со стрелкой 6"/>
        <xdr:cNvCxnSpPr/>
      </xdr:nvCxnSpPr>
      <xdr:spPr bwMode="auto">
        <a:xfrm>
          <a:off x="10477500" y="3524250"/>
          <a:ext cx="59055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123826</xdr:colOff>
      <xdr:row>10</xdr:row>
      <xdr:rowOff>19049</xdr:rowOff>
    </xdr:from>
    <xdr:to>
      <xdr:col>36</xdr:col>
      <xdr:colOff>9526</xdr:colOff>
      <xdr:row>10</xdr:row>
      <xdr:rowOff>428624</xdr:rowOff>
    </xdr:to>
    <xdr:cxnSp macro="">
      <xdr:nvCxnSpPr>
        <xdr:cNvPr id="8" name="Прямая со стрелкой 7"/>
        <xdr:cNvCxnSpPr/>
      </xdr:nvCxnSpPr>
      <xdr:spPr bwMode="auto">
        <a:xfrm rot="5400000">
          <a:off x="8196263" y="3538537"/>
          <a:ext cx="40957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</xdr:row>
      <xdr:rowOff>9524</xdr:rowOff>
    </xdr:from>
    <xdr:to>
      <xdr:col>40</xdr:col>
      <xdr:colOff>123825</xdr:colOff>
      <xdr:row>10</xdr:row>
      <xdr:rowOff>438149</xdr:rowOff>
    </xdr:to>
    <xdr:cxnSp macro="">
      <xdr:nvCxnSpPr>
        <xdr:cNvPr id="9" name="Прямая со стрелкой 8"/>
        <xdr:cNvCxnSpPr/>
      </xdr:nvCxnSpPr>
      <xdr:spPr bwMode="auto">
        <a:xfrm rot="16200000" flipH="1">
          <a:off x="9253537" y="3538537"/>
          <a:ext cx="42862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94456</xdr:colOff>
      <xdr:row>13</xdr:row>
      <xdr:rowOff>10319</xdr:rowOff>
    </xdr:from>
    <xdr:to>
      <xdr:col>3</xdr:col>
      <xdr:colOff>96044</xdr:colOff>
      <xdr:row>13</xdr:row>
      <xdr:rowOff>467519</xdr:rowOff>
    </xdr:to>
    <xdr:cxnSp macro="">
      <xdr:nvCxnSpPr>
        <xdr:cNvPr id="10" name="Прямая со стрелкой 9"/>
        <xdr:cNvCxnSpPr/>
      </xdr:nvCxnSpPr>
      <xdr:spPr bwMode="auto">
        <a:xfrm rot="5400000">
          <a:off x="581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94456</xdr:colOff>
      <xdr:row>13</xdr:row>
      <xdr:rowOff>10319</xdr:rowOff>
    </xdr:from>
    <xdr:to>
      <xdr:col>9</xdr:col>
      <xdr:colOff>96044</xdr:colOff>
      <xdr:row>13</xdr:row>
      <xdr:rowOff>467519</xdr:rowOff>
    </xdr:to>
    <xdr:cxnSp macro="">
      <xdr:nvCxnSpPr>
        <xdr:cNvPr id="11" name="Прямая со стрелкой 10"/>
        <xdr:cNvCxnSpPr/>
      </xdr:nvCxnSpPr>
      <xdr:spPr bwMode="auto">
        <a:xfrm rot="5400000">
          <a:off x="2009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94456</xdr:colOff>
      <xdr:row>13</xdr:row>
      <xdr:rowOff>10319</xdr:rowOff>
    </xdr:from>
    <xdr:to>
      <xdr:col>15</xdr:col>
      <xdr:colOff>96044</xdr:colOff>
      <xdr:row>13</xdr:row>
      <xdr:rowOff>467519</xdr:rowOff>
    </xdr:to>
    <xdr:cxnSp macro="">
      <xdr:nvCxnSpPr>
        <xdr:cNvPr id="12" name="Прямая со стрелкой 11"/>
        <xdr:cNvCxnSpPr/>
      </xdr:nvCxnSpPr>
      <xdr:spPr bwMode="auto">
        <a:xfrm rot="5400000">
          <a:off x="3438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94456</xdr:colOff>
      <xdr:row>13</xdr:row>
      <xdr:rowOff>10319</xdr:rowOff>
    </xdr:from>
    <xdr:to>
      <xdr:col>21</xdr:col>
      <xdr:colOff>96044</xdr:colOff>
      <xdr:row>13</xdr:row>
      <xdr:rowOff>467519</xdr:rowOff>
    </xdr:to>
    <xdr:cxnSp macro="">
      <xdr:nvCxnSpPr>
        <xdr:cNvPr id="13" name="Прямая со стрелкой 12"/>
        <xdr:cNvCxnSpPr/>
      </xdr:nvCxnSpPr>
      <xdr:spPr bwMode="auto">
        <a:xfrm rot="5400000">
          <a:off x="486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94456</xdr:colOff>
      <xdr:row>13</xdr:row>
      <xdr:rowOff>10319</xdr:rowOff>
    </xdr:from>
    <xdr:to>
      <xdr:col>28</xdr:col>
      <xdr:colOff>96044</xdr:colOff>
      <xdr:row>13</xdr:row>
      <xdr:rowOff>467519</xdr:rowOff>
    </xdr:to>
    <xdr:cxnSp macro="">
      <xdr:nvCxnSpPr>
        <xdr:cNvPr id="14" name="Прямая со стрелкой 13"/>
        <xdr:cNvCxnSpPr/>
      </xdr:nvCxnSpPr>
      <xdr:spPr bwMode="auto">
        <a:xfrm rot="5400000">
          <a:off x="65341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94456</xdr:colOff>
      <xdr:row>13</xdr:row>
      <xdr:rowOff>10319</xdr:rowOff>
    </xdr:from>
    <xdr:to>
      <xdr:col>34</xdr:col>
      <xdr:colOff>96044</xdr:colOff>
      <xdr:row>13</xdr:row>
      <xdr:rowOff>467519</xdr:rowOff>
    </xdr:to>
    <xdr:cxnSp macro="">
      <xdr:nvCxnSpPr>
        <xdr:cNvPr id="15" name="Прямая со стрелкой 14"/>
        <xdr:cNvCxnSpPr/>
      </xdr:nvCxnSpPr>
      <xdr:spPr bwMode="auto">
        <a:xfrm rot="5400000">
          <a:off x="79629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94456</xdr:colOff>
      <xdr:row>13</xdr:row>
      <xdr:rowOff>10319</xdr:rowOff>
    </xdr:from>
    <xdr:to>
      <xdr:col>40</xdr:col>
      <xdr:colOff>96044</xdr:colOff>
      <xdr:row>13</xdr:row>
      <xdr:rowOff>467519</xdr:rowOff>
    </xdr:to>
    <xdr:cxnSp macro="">
      <xdr:nvCxnSpPr>
        <xdr:cNvPr id="16" name="Прямая со стрелкой 15"/>
        <xdr:cNvCxnSpPr/>
      </xdr:nvCxnSpPr>
      <xdr:spPr bwMode="auto">
        <a:xfrm rot="5400000">
          <a:off x="93916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94456</xdr:colOff>
      <xdr:row>13</xdr:row>
      <xdr:rowOff>10319</xdr:rowOff>
    </xdr:from>
    <xdr:to>
      <xdr:col>46</xdr:col>
      <xdr:colOff>96044</xdr:colOff>
      <xdr:row>13</xdr:row>
      <xdr:rowOff>467519</xdr:rowOff>
    </xdr:to>
    <xdr:cxnSp macro="">
      <xdr:nvCxnSpPr>
        <xdr:cNvPr id="17" name="Прямая со стрелкой 16"/>
        <xdr:cNvCxnSpPr/>
      </xdr:nvCxnSpPr>
      <xdr:spPr bwMode="auto">
        <a:xfrm rot="5400000">
          <a:off x="108204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104776</xdr:colOff>
      <xdr:row>10</xdr:row>
      <xdr:rowOff>0</xdr:rowOff>
    </xdr:from>
    <xdr:to>
      <xdr:col>56</xdr:col>
      <xdr:colOff>1</xdr:colOff>
      <xdr:row>11</xdr:row>
      <xdr:rowOff>0</xdr:rowOff>
    </xdr:to>
    <xdr:cxnSp macro="">
      <xdr:nvCxnSpPr>
        <xdr:cNvPr id="18" name="Прямая со стрелкой 17"/>
        <xdr:cNvCxnSpPr/>
      </xdr:nvCxnSpPr>
      <xdr:spPr bwMode="auto">
        <a:xfrm rot="10800000" flipV="1">
          <a:off x="12725401" y="3495675"/>
          <a:ext cx="609600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10</xdr:row>
      <xdr:rowOff>28575</xdr:rowOff>
    </xdr:from>
    <xdr:to>
      <xdr:col>71</xdr:col>
      <xdr:colOff>114300</xdr:colOff>
      <xdr:row>10</xdr:row>
      <xdr:rowOff>428625</xdr:rowOff>
    </xdr:to>
    <xdr:cxnSp macro="">
      <xdr:nvCxnSpPr>
        <xdr:cNvPr id="19" name="Прямая со стрелкой 18"/>
        <xdr:cNvCxnSpPr/>
      </xdr:nvCxnSpPr>
      <xdr:spPr bwMode="auto">
        <a:xfrm>
          <a:off x="16430625" y="3524250"/>
          <a:ext cx="59055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123826</xdr:colOff>
      <xdr:row>10</xdr:row>
      <xdr:rowOff>19049</xdr:rowOff>
    </xdr:from>
    <xdr:to>
      <xdr:col>61</xdr:col>
      <xdr:colOff>9526</xdr:colOff>
      <xdr:row>10</xdr:row>
      <xdr:rowOff>428624</xdr:rowOff>
    </xdr:to>
    <xdr:cxnSp macro="">
      <xdr:nvCxnSpPr>
        <xdr:cNvPr id="20" name="Прямая со стрелкой 19"/>
        <xdr:cNvCxnSpPr/>
      </xdr:nvCxnSpPr>
      <xdr:spPr bwMode="auto">
        <a:xfrm rot="5400000">
          <a:off x="14149388" y="3538537"/>
          <a:ext cx="40957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10</xdr:row>
      <xdr:rowOff>9524</xdr:rowOff>
    </xdr:from>
    <xdr:to>
      <xdr:col>65</xdr:col>
      <xdr:colOff>123825</xdr:colOff>
      <xdr:row>10</xdr:row>
      <xdr:rowOff>438149</xdr:rowOff>
    </xdr:to>
    <xdr:cxnSp macro="">
      <xdr:nvCxnSpPr>
        <xdr:cNvPr id="21" name="Прямая со стрелкой 20"/>
        <xdr:cNvCxnSpPr/>
      </xdr:nvCxnSpPr>
      <xdr:spPr bwMode="auto">
        <a:xfrm rot="16200000" flipH="1">
          <a:off x="15206662" y="3538537"/>
          <a:ext cx="42862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94456</xdr:colOff>
      <xdr:row>13</xdr:row>
      <xdr:rowOff>10319</xdr:rowOff>
    </xdr:from>
    <xdr:to>
      <xdr:col>53</xdr:col>
      <xdr:colOff>96044</xdr:colOff>
      <xdr:row>13</xdr:row>
      <xdr:rowOff>467519</xdr:rowOff>
    </xdr:to>
    <xdr:cxnSp macro="">
      <xdr:nvCxnSpPr>
        <xdr:cNvPr id="22" name="Прямая со стрелкой 21"/>
        <xdr:cNvCxnSpPr/>
      </xdr:nvCxnSpPr>
      <xdr:spPr bwMode="auto">
        <a:xfrm rot="5400000">
          <a:off x="1248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94456</xdr:colOff>
      <xdr:row>13</xdr:row>
      <xdr:rowOff>10319</xdr:rowOff>
    </xdr:from>
    <xdr:to>
      <xdr:col>59</xdr:col>
      <xdr:colOff>96044</xdr:colOff>
      <xdr:row>13</xdr:row>
      <xdr:rowOff>467519</xdr:rowOff>
    </xdr:to>
    <xdr:cxnSp macro="">
      <xdr:nvCxnSpPr>
        <xdr:cNvPr id="23" name="Прямая со стрелкой 22"/>
        <xdr:cNvCxnSpPr/>
      </xdr:nvCxnSpPr>
      <xdr:spPr bwMode="auto">
        <a:xfrm rot="5400000">
          <a:off x="13916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65</xdr:col>
      <xdr:colOff>94456</xdr:colOff>
      <xdr:row>13</xdr:row>
      <xdr:rowOff>10319</xdr:rowOff>
    </xdr:from>
    <xdr:to>
      <xdr:col>65</xdr:col>
      <xdr:colOff>96044</xdr:colOff>
      <xdr:row>13</xdr:row>
      <xdr:rowOff>467519</xdr:rowOff>
    </xdr:to>
    <xdr:cxnSp macro="">
      <xdr:nvCxnSpPr>
        <xdr:cNvPr id="24" name="Прямая со стрелкой 23"/>
        <xdr:cNvCxnSpPr/>
      </xdr:nvCxnSpPr>
      <xdr:spPr bwMode="auto">
        <a:xfrm rot="5400000">
          <a:off x="15344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94456</xdr:colOff>
      <xdr:row>13</xdr:row>
      <xdr:rowOff>10319</xdr:rowOff>
    </xdr:from>
    <xdr:to>
      <xdr:col>71</xdr:col>
      <xdr:colOff>96044</xdr:colOff>
      <xdr:row>13</xdr:row>
      <xdr:rowOff>467519</xdr:rowOff>
    </xdr:to>
    <xdr:cxnSp macro="">
      <xdr:nvCxnSpPr>
        <xdr:cNvPr id="25" name="Прямая со стрелкой 24"/>
        <xdr:cNvCxnSpPr/>
      </xdr:nvCxnSpPr>
      <xdr:spPr bwMode="auto">
        <a:xfrm rot="5400000">
          <a:off x="16773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58615</xdr:colOff>
      <xdr:row>6</xdr:row>
      <xdr:rowOff>263768</xdr:rowOff>
    </xdr:from>
    <xdr:to>
      <xdr:col>23</xdr:col>
      <xdr:colOff>221900</xdr:colOff>
      <xdr:row>7</xdr:row>
      <xdr:rowOff>475202</xdr:rowOff>
    </xdr:to>
    <xdr:cxnSp macro="">
      <xdr:nvCxnSpPr>
        <xdr:cNvPr id="26" name="Прямая со стрелкой 25"/>
        <xdr:cNvCxnSpPr/>
      </xdr:nvCxnSpPr>
      <xdr:spPr bwMode="auto">
        <a:xfrm rot="10800000" flipV="1">
          <a:off x="3154240" y="1863968"/>
          <a:ext cx="2544535" cy="48765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199292</xdr:colOff>
      <xdr:row>7</xdr:row>
      <xdr:rowOff>3</xdr:rowOff>
    </xdr:from>
    <xdr:to>
      <xdr:col>37</xdr:col>
      <xdr:colOff>203314</xdr:colOff>
      <xdr:row>7</xdr:row>
      <xdr:rowOff>504258</xdr:rowOff>
    </xdr:to>
    <xdr:cxnSp macro="">
      <xdr:nvCxnSpPr>
        <xdr:cNvPr id="27" name="Прямая со стрелкой 26"/>
        <xdr:cNvCxnSpPr/>
      </xdr:nvCxnSpPr>
      <xdr:spPr bwMode="auto">
        <a:xfrm>
          <a:off x="9448800" y="2989388"/>
          <a:ext cx="4022" cy="50425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12561</xdr:colOff>
      <xdr:row>6</xdr:row>
      <xdr:rowOff>277377</xdr:rowOff>
    </xdr:from>
    <xdr:to>
      <xdr:col>62</xdr:col>
      <xdr:colOff>175846</xdr:colOff>
      <xdr:row>7</xdr:row>
      <xdr:rowOff>461597</xdr:rowOff>
    </xdr:to>
    <xdr:cxnSp macro="">
      <xdr:nvCxnSpPr>
        <xdr:cNvPr id="28" name="Прямая со стрелкой 27"/>
        <xdr:cNvCxnSpPr/>
      </xdr:nvCxnSpPr>
      <xdr:spPr bwMode="auto">
        <a:xfrm>
          <a:off x="12156936" y="1877577"/>
          <a:ext cx="2782660" cy="46044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94456</xdr:colOff>
      <xdr:row>13</xdr:row>
      <xdr:rowOff>10319</xdr:rowOff>
    </xdr:from>
    <xdr:to>
      <xdr:col>3</xdr:col>
      <xdr:colOff>96044</xdr:colOff>
      <xdr:row>13</xdr:row>
      <xdr:rowOff>467519</xdr:rowOff>
    </xdr:to>
    <xdr:cxnSp macro="">
      <xdr:nvCxnSpPr>
        <xdr:cNvPr id="29" name="Прямая со стрелкой 28"/>
        <xdr:cNvCxnSpPr/>
      </xdr:nvCxnSpPr>
      <xdr:spPr bwMode="auto">
        <a:xfrm rot="5400000">
          <a:off x="581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94456</xdr:colOff>
      <xdr:row>13</xdr:row>
      <xdr:rowOff>10319</xdr:rowOff>
    </xdr:from>
    <xdr:to>
      <xdr:col>9</xdr:col>
      <xdr:colOff>96044</xdr:colOff>
      <xdr:row>13</xdr:row>
      <xdr:rowOff>467519</xdr:rowOff>
    </xdr:to>
    <xdr:cxnSp macro="">
      <xdr:nvCxnSpPr>
        <xdr:cNvPr id="30" name="Прямая со стрелкой 29"/>
        <xdr:cNvCxnSpPr/>
      </xdr:nvCxnSpPr>
      <xdr:spPr bwMode="auto">
        <a:xfrm rot="5400000">
          <a:off x="2009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94456</xdr:colOff>
      <xdr:row>13</xdr:row>
      <xdr:rowOff>10319</xdr:rowOff>
    </xdr:from>
    <xdr:to>
      <xdr:col>15</xdr:col>
      <xdr:colOff>96044</xdr:colOff>
      <xdr:row>13</xdr:row>
      <xdr:rowOff>467519</xdr:rowOff>
    </xdr:to>
    <xdr:cxnSp macro="">
      <xdr:nvCxnSpPr>
        <xdr:cNvPr id="31" name="Прямая со стрелкой 30"/>
        <xdr:cNvCxnSpPr/>
      </xdr:nvCxnSpPr>
      <xdr:spPr bwMode="auto">
        <a:xfrm rot="5400000">
          <a:off x="3438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94456</xdr:colOff>
      <xdr:row>13</xdr:row>
      <xdr:rowOff>10319</xdr:rowOff>
    </xdr:from>
    <xdr:to>
      <xdr:col>21</xdr:col>
      <xdr:colOff>96044</xdr:colOff>
      <xdr:row>13</xdr:row>
      <xdr:rowOff>467519</xdr:rowOff>
    </xdr:to>
    <xdr:cxnSp macro="">
      <xdr:nvCxnSpPr>
        <xdr:cNvPr id="32" name="Прямая со стрелкой 31"/>
        <xdr:cNvCxnSpPr/>
      </xdr:nvCxnSpPr>
      <xdr:spPr bwMode="auto">
        <a:xfrm rot="5400000">
          <a:off x="486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94456</xdr:colOff>
      <xdr:row>13</xdr:row>
      <xdr:rowOff>10319</xdr:rowOff>
    </xdr:from>
    <xdr:to>
      <xdr:col>28</xdr:col>
      <xdr:colOff>96044</xdr:colOff>
      <xdr:row>13</xdr:row>
      <xdr:rowOff>467519</xdr:rowOff>
    </xdr:to>
    <xdr:cxnSp macro="">
      <xdr:nvCxnSpPr>
        <xdr:cNvPr id="33" name="Прямая со стрелкой 32"/>
        <xdr:cNvCxnSpPr/>
      </xdr:nvCxnSpPr>
      <xdr:spPr bwMode="auto">
        <a:xfrm rot="5400000">
          <a:off x="65341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94456</xdr:colOff>
      <xdr:row>13</xdr:row>
      <xdr:rowOff>10319</xdr:rowOff>
    </xdr:from>
    <xdr:to>
      <xdr:col>34</xdr:col>
      <xdr:colOff>96044</xdr:colOff>
      <xdr:row>13</xdr:row>
      <xdr:rowOff>467519</xdr:rowOff>
    </xdr:to>
    <xdr:cxnSp macro="">
      <xdr:nvCxnSpPr>
        <xdr:cNvPr id="34" name="Прямая со стрелкой 33"/>
        <xdr:cNvCxnSpPr/>
      </xdr:nvCxnSpPr>
      <xdr:spPr bwMode="auto">
        <a:xfrm rot="5400000">
          <a:off x="79629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94456</xdr:colOff>
      <xdr:row>13</xdr:row>
      <xdr:rowOff>10319</xdr:rowOff>
    </xdr:from>
    <xdr:to>
      <xdr:col>40</xdr:col>
      <xdr:colOff>96044</xdr:colOff>
      <xdr:row>13</xdr:row>
      <xdr:rowOff>467519</xdr:rowOff>
    </xdr:to>
    <xdr:cxnSp macro="">
      <xdr:nvCxnSpPr>
        <xdr:cNvPr id="35" name="Прямая со стрелкой 34"/>
        <xdr:cNvCxnSpPr/>
      </xdr:nvCxnSpPr>
      <xdr:spPr bwMode="auto">
        <a:xfrm rot="5400000">
          <a:off x="93916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94456</xdr:colOff>
      <xdr:row>13</xdr:row>
      <xdr:rowOff>10319</xdr:rowOff>
    </xdr:from>
    <xdr:to>
      <xdr:col>46</xdr:col>
      <xdr:colOff>96044</xdr:colOff>
      <xdr:row>13</xdr:row>
      <xdr:rowOff>467519</xdr:rowOff>
    </xdr:to>
    <xdr:cxnSp macro="">
      <xdr:nvCxnSpPr>
        <xdr:cNvPr id="36" name="Прямая со стрелкой 35"/>
        <xdr:cNvCxnSpPr/>
      </xdr:nvCxnSpPr>
      <xdr:spPr bwMode="auto">
        <a:xfrm rot="5400000">
          <a:off x="108204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94456</xdr:colOff>
      <xdr:row>13</xdr:row>
      <xdr:rowOff>10319</xdr:rowOff>
    </xdr:from>
    <xdr:to>
      <xdr:col>53</xdr:col>
      <xdr:colOff>96044</xdr:colOff>
      <xdr:row>13</xdr:row>
      <xdr:rowOff>467519</xdr:rowOff>
    </xdr:to>
    <xdr:cxnSp macro="">
      <xdr:nvCxnSpPr>
        <xdr:cNvPr id="37" name="Прямая со стрелкой 36"/>
        <xdr:cNvCxnSpPr/>
      </xdr:nvCxnSpPr>
      <xdr:spPr bwMode="auto">
        <a:xfrm rot="5400000">
          <a:off x="1248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94456</xdr:colOff>
      <xdr:row>13</xdr:row>
      <xdr:rowOff>10319</xdr:rowOff>
    </xdr:from>
    <xdr:to>
      <xdr:col>59</xdr:col>
      <xdr:colOff>96044</xdr:colOff>
      <xdr:row>13</xdr:row>
      <xdr:rowOff>467519</xdr:rowOff>
    </xdr:to>
    <xdr:cxnSp macro="">
      <xdr:nvCxnSpPr>
        <xdr:cNvPr id="38" name="Прямая со стрелкой 37"/>
        <xdr:cNvCxnSpPr/>
      </xdr:nvCxnSpPr>
      <xdr:spPr bwMode="auto">
        <a:xfrm rot="5400000">
          <a:off x="13916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65</xdr:col>
      <xdr:colOff>94456</xdr:colOff>
      <xdr:row>13</xdr:row>
      <xdr:rowOff>10319</xdr:rowOff>
    </xdr:from>
    <xdr:to>
      <xdr:col>65</xdr:col>
      <xdr:colOff>96044</xdr:colOff>
      <xdr:row>13</xdr:row>
      <xdr:rowOff>467519</xdr:rowOff>
    </xdr:to>
    <xdr:cxnSp macro="">
      <xdr:nvCxnSpPr>
        <xdr:cNvPr id="39" name="Прямая со стрелкой 38"/>
        <xdr:cNvCxnSpPr/>
      </xdr:nvCxnSpPr>
      <xdr:spPr bwMode="auto">
        <a:xfrm rot="5400000">
          <a:off x="15344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94456</xdr:colOff>
      <xdr:row>13</xdr:row>
      <xdr:rowOff>10319</xdr:rowOff>
    </xdr:from>
    <xdr:to>
      <xdr:col>71</xdr:col>
      <xdr:colOff>96044</xdr:colOff>
      <xdr:row>13</xdr:row>
      <xdr:rowOff>467519</xdr:rowOff>
    </xdr:to>
    <xdr:cxnSp macro="">
      <xdr:nvCxnSpPr>
        <xdr:cNvPr id="40" name="Прямая со стрелкой 39"/>
        <xdr:cNvCxnSpPr/>
      </xdr:nvCxnSpPr>
      <xdr:spPr bwMode="auto">
        <a:xfrm rot="5400000">
          <a:off x="16773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10</xdr:row>
      <xdr:rowOff>0</xdr:rowOff>
    </xdr:from>
    <xdr:to>
      <xdr:col>6</xdr:col>
      <xdr:colOff>1</xdr:colOff>
      <xdr:row>11</xdr:row>
      <xdr:rowOff>0</xdr:rowOff>
    </xdr:to>
    <xdr:cxnSp macro="">
      <xdr:nvCxnSpPr>
        <xdr:cNvPr id="2" name="Прямая со стрелкой 1"/>
        <xdr:cNvCxnSpPr/>
      </xdr:nvCxnSpPr>
      <xdr:spPr bwMode="auto">
        <a:xfrm rot="10800000" flipV="1">
          <a:off x="819151" y="3495675"/>
          <a:ext cx="609600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10</xdr:row>
      <xdr:rowOff>28575</xdr:rowOff>
    </xdr:from>
    <xdr:to>
      <xdr:col>21</xdr:col>
      <xdr:colOff>114300</xdr:colOff>
      <xdr:row>10</xdr:row>
      <xdr:rowOff>428625</xdr:rowOff>
    </xdr:to>
    <xdr:cxnSp macro="">
      <xdr:nvCxnSpPr>
        <xdr:cNvPr id="3" name="Прямая со стрелкой 2"/>
        <xdr:cNvCxnSpPr/>
      </xdr:nvCxnSpPr>
      <xdr:spPr bwMode="auto">
        <a:xfrm>
          <a:off x="4524375" y="3524250"/>
          <a:ext cx="59055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123826</xdr:colOff>
      <xdr:row>10</xdr:row>
      <xdr:rowOff>19049</xdr:rowOff>
    </xdr:from>
    <xdr:to>
      <xdr:col>11</xdr:col>
      <xdr:colOff>9526</xdr:colOff>
      <xdr:row>10</xdr:row>
      <xdr:rowOff>428624</xdr:rowOff>
    </xdr:to>
    <xdr:cxnSp macro="">
      <xdr:nvCxnSpPr>
        <xdr:cNvPr id="4" name="Прямая со стрелкой 3"/>
        <xdr:cNvCxnSpPr/>
      </xdr:nvCxnSpPr>
      <xdr:spPr bwMode="auto">
        <a:xfrm rot="5400000">
          <a:off x="2243138" y="3538537"/>
          <a:ext cx="40957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9524</xdr:rowOff>
    </xdr:from>
    <xdr:to>
      <xdr:col>15</xdr:col>
      <xdr:colOff>123825</xdr:colOff>
      <xdr:row>10</xdr:row>
      <xdr:rowOff>438149</xdr:rowOff>
    </xdr:to>
    <xdr:cxnSp macro="">
      <xdr:nvCxnSpPr>
        <xdr:cNvPr id="5" name="Прямая со стрелкой 4"/>
        <xdr:cNvCxnSpPr/>
      </xdr:nvCxnSpPr>
      <xdr:spPr bwMode="auto">
        <a:xfrm rot="16200000" flipH="1">
          <a:off x="3300412" y="3538537"/>
          <a:ext cx="42862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104776</xdr:colOff>
      <xdr:row>10</xdr:row>
      <xdr:rowOff>0</xdr:rowOff>
    </xdr:from>
    <xdr:to>
      <xdr:col>31</xdr:col>
      <xdr:colOff>1</xdr:colOff>
      <xdr:row>11</xdr:row>
      <xdr:rowOff>0</xdr:rowOff>
    </xdr:to>
    <xdr:cxnSp macro="">
      <xdr:nvCxnSpPr>
        <xdr:cNvPr id="6" name="Прямая со стрелкой 5"/>
        <xdr:cNvCxnSpPr/>
      </xdr:nvCxnSpPr>
      <xdr:spPr bwMode="auto">
        <a:xfrm rot="10800000" flipV="1">
          <a:off x="6772276" y="3495675"/>
          <a:ext cx="609600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28575</xdr:rowOff>
    </xdr:from>
    <xdr:to>
      <xdr:col>46</xdr:col>
      <xdr:colOff>114300</xdr:colOff>
      <xdr:row>10</xdr:row>
      <xdr:rowOff>428625</xdr:rowOff>
    </xdr:to>
    <xdr:cxnSp macro="">
      <xdr:nvCxnSpPr>
        <xdr:cNvPr id="7" name="Прямая со стрелкой 6"/>
        <xdr:cNvCxnSpPr/>
      </xdr:nvCxnSpPr>
      <xdr:spPr bwMode="auto">
        <a:xfrm>
          <a:off x="10477500" y="3524250"/>
          <a:ext cx="59055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123826</xdr:colOff>
      <xdr:row>10</xdr:row>
      <xdr:rowOff>19049</xdr:rowOff>
    </xdr:from>
    <xdr:to>
      <xdr:col>36</xdr:col>
      <xdr:colOff>9526</xdr:colOff>
      <xdr:row>10</xdr:row>
      <xdr:rowOff>428624</xdr:rowOff>
    </xdr:to>
    <xdr:cxnSp macro="">
      <xdr:nvCxnSpPr>
        <xdr:cNvPr id="8" name="Прямая со стрелкой 7"/>
        <xdr:cNvCxnSpPr/>
      </xdr:nvCxnSpPr>
      <xdr:spPr bwMode="auto">
        <a:xfrm rot="5400000">
          <a:off x="8196263" y="3538537"/>
          <a:ext cx="40957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</xdr:row>
      <xdr:rowOff>9524</xdr:rowOff>
    </xdr:from>
    <xdr:to>
      <xdr:col>40</xdr:col>
      <xdr:colOff>123825</xdr:colOff>
      <xdr:row>10</xdr:row>
      <xdr:rowOff>438149</xdr:rowOff>
    </xdr:to>
    <xdr:cxnSp macro="">
      <xdr:nvCxnSpPr>
        <xdr:cNvPr id="9" name="Прямая со стрелкой 8"/>
        <xdr:cNvCxnSpPr/>
      </xdr:nvCxnSpPr>
      <xdr:spPr bwMode="auto">
        <a:xfrm rot="16200000" flipH="1">
          <a:off x="9253537" y="3538537"/>
          <a:ext cx="42862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94456</xdr:colOff>
      <xdr:row>13</xdr:row>
      <xdr:rowOff>10319</xdr:rowOff>
    </xdr:from>
    <xdr:to>
      <xdr:col>3</xdr:col>
      <xdr:colOff>96044</xdr:colOff>
      <xdr:row>13</xdr:row>
      <xdr:rowOff>467519</xdr:rowOff>
    </xdr:to>
    <xdr:cxnSp macro="">
      <xdr:nvCxnSpPr>
        <xdr:cNvPr id="10" name="Прямая со стрелкой 9"/>
        <xdr:cNvCxnSpPr/>
      </xdr:nvCxnSpPr>
      <xdr:spPr bwMode="auto">
        <a:xfrm rot="5400000">
          <a:off x="581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94456</xdr:colOff>
      <xdr:row>13</xdr:row>
      <xdr:rowOff>10319</xdr:rowOff>
    </xdr:from>
    <xdr:to>
      <xdr:col>9</xdr:col>
      <xdr:colOff>96044</xdr:colOff>
      <xdr:row>13</xdr:row>
      <xdr:rowOff>467519</xdr:rowOff>
    </xdr:to>
    <xdr:cxnSp macro="">
      <xdr:nvCxnSpPr>
        <xdr:cNvPr id="11" name="Прямая со стрелкой 10"/>
        <xdr:cNvCxnSpPr/>
      </xdr:nvCxnSpPr>
      <xdr:spPr bwMode="auto">
        <a:xfrm rot="5400000">
          <a:off x="2009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94456</xdr:colOff>
      <xdr:row>13</xdr:row>
      <xdr:rowOff>10319</xdr:rowOff>
    </xdr:from>
    <xdr:to>
      <xdr:col>15</xdr:col>
      <xdr:colOff>96044</xdr:colOff>
      <xdr:row>13</xdr:row>
      <xdr:rowOff>467519</xdr:rowOff>
    </xdr:to>
    <xdr:cxnSp macro="">
      <xdr:nvCxnSpPr>
        <xdr:cNvPr id="12" name="Прямая со стрелкой 11"/>
        <xdr:cNvCxnSpPr/>
      </xdr:nvCxnSpPr>
      <xdr:spPr bwMode="auto">
        <a:xfrm rot="5400000">
          <a:off x="3438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94456</xdr:colOff>
      <xdr:row>13</xdr:row>
      <xdr:rowOff>10319</xdr:rowOff>
    </xdr:from>
    <xdr:to>
      <xdr:col>21</xdr:col>
      <xdr:colOff>96044</xdr:colOff>
      <xdr:row>13</xdr:row>
      <xdr:rowOff>467519</xdr:rowOff>
    </xdr:to>
    <xdr:cxnSp macro="">
      <xdr:nvCxnSpPr>
        <xdr:cNvPr id="13" name="Прямая со стрелкой 12"/>
        <xdr:cNvCxnSpPr/>
      </xdr:nvCxnSpPr>
      <xdr:spPr bwMode="auto">
        <a:xfrm rot="5400000">
          <a:off x="486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94456</xdr:colOff>
      <xdr:row>13</xdr:row>
      <xdr:rowOff>10319</xdr:rowOff>
    </xdr:from>
    <xdr:to>
      <xdr:col>28</xdr:col>
      <xdr:colOff>96044</xdr:colOff>
      <xdr:row>13</xdr:row>
      <xdr:rowOff>467519</xdr:rowOff>
    </xdr:to>
    <xdr:cxnSp macro="">
      <xdr:nvCxnSpPr>
        <xdr:cNvPr id="14" name="Прямая со стрелкой 13"/>
        <xdr:cNvCxnSpPr/>
      </xdr:nvCxnSpPr>
      <xdr:spPr bwMode="auto">
        <a:xfrm rot="5400000">
          <a:off x="65341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94456</xdr:colOff>
      <xdr:row>13</xdr:row>
      <xdr:rowOff>10319</xdr:rowOff>
    </xdr:from>
    <xdr:to>
      <xdr:col>34</xdr:col>
      <xdr:colOff>96044</xdr:colOff>
      <xdr:row>13</xdr:row>
      <xdr:rowOff>467519</xdr:rowOff>
    </xdr:to>
    <xdr:cxnSp macro="">
      <xdr:nvCxnSpPr>
        <xdr:cNvPr id="15" name="Прямая со стрелкой 14"/>
        <xdr:cNvCxnSpPr/>
      </xdr:nvCxnSpPr>
      <xdr:spPr bwMode="auto">
        <a:xfrm rot="5400000">
          <a:off x="79629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94456</xdr:colOff>
      <xdr:row>13</xdr:row>
      <xdr:rowOff>10319</xdr:rowOff>
    </xdr:from>
    <xdr:to>
      <xdr:col>40</xdr:col>
      <xdr:colOff>96044</xdr:colOff>
      <xdr:row>13</xdr:row>
      <xdr:rowOff>467519</xdr:rowOff>
    </xdr:to>
    <xdr:cxnSp macro="">
      <xdr:nvCxnSpPr>
        <xdr:cNvPr id="16" name="Прямая со стрелкой 15"/>
        <xdr:cNvCxnSpPr/>
      </xdr:nvCxnSpPr>
      <xdr:spPr bwMode="auto">
        <a:xfrm rot="5400000">
          <a:off x="93916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94456</xdr:colOff>
      <xdr:row>13</xdr:row>
      <xdr:rowOff>10319</xdr:rowOff>
    </xdr:from>
    <xdr:to>
      <xdr:col>46</xdr:col>
      <xdr:colOff>96044</xdr:colOff>
      <xdr:row>13</xdr:row>
      <xdr:rowOff>467519</xdr:rowOff>
    </xdr:to>
    <xdr:cxnSp macro="">
      <xdr:nvCxnSpPr>
        <xdr:cNvPr id="17" name="Прямая со стрелкой 16"/>
        <xdr:cNvCxnSpPr/>
      </xdr:nvCxnSpPr>
      <xdr:spPr bwMode="auto">
        <a:xfrm rot="5400000">
          <a:off x="108204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104776</xdr:colOff>
      <xdr:row>10</xdr:row>
      <xdr:rowOff>0</xdr:rowOff>
    </xdr:from>
    <xdr:to>
      <xdr:col>56</xdr:col>
      <xdr:colOff>1</xdr:colOff>
      <xdr:row>11</xdr:row>
      <xdr:rowOff>0</xdr:rowOff>
    </xdr:to>
    <xdr:cxnSp macro="">
      <xdr:nvCxnSpPr>
        <xdr:cNvPr id="18" name="Прямая со стрелкой 17"/>
        <xdr:cNvCxnSpPr/>
      </xdr:nvCxnSpPr>
      <xdr:spPr bwMode="auto">
        <a:xfrm rot="10800000" flipV="1">
          <a:off x="12725401" y="3495675"/>
          <a:ext cx="609600" cy="4381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10</xdr:row>
      <xdr:rowOff>28575</xdr:rowOff>
    </xdr:from>
    <xdr:to>
      <xdr:col>71</xdr:col>
      <xdr:colOff>114300</xdr:colOff>
      <xdr:row>10</xdr:row>
      <xdr:rowOff>428625</xdr:rowOff>
    </xdr:to>
    <xdr:cxnSp macro="">
      <xdr:nvCxnSpPr>
        <xdr:cNvPr id="19" name="Прямая со стрелкой 18"/>
        <xdr:cNvCxnSpPr/>
      </xdr:nvCxnSpPr>
      <xdr:spPr bwMode="auto">
        <a:xfrm>
          <a:off x="16430625" y="3524250"/>
          <a:ext cx="590550" cy="400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123826</xdr:colOff>
      <xdr:row>10</xdr:row>
      <xdr:rowOff>19049</xdr:rowOff>
    </xdr:from>
    <xdr:to>
      <xdr:col>61</xdr:col>
      <xdr:colOff>9526</xdr:colOff>
      <xdr:row>10</xdr:row>
      <xdr:rowOff>428624</xdr:rowOff>
    </xdr:to>
    <xdr:cxnSp macro="">
      <xdr:nvCxnSpPr>
        <xdr:cNvPr id="20" name="Прямая со стрелкой 19"/>
        <xdr:cNvCxnSpPr/>
      </xdr:nvCxnSpPr>
      <xdr:spPr bwMode="auto">
        <a:xfrm rot="5400000">
          <a:off x="14149388" y="3538537"/>
          <a:ext cx="40957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10</xdr:row>
      <xdr:rowOff>9524</xdr:rowOff>
    </xdr:from>
    <xdr:to>
      <xdr:col>65</xdr:col>
      <xdr:colOff>123825</xdr:colOff>
      <xdr:row>10</xdr:row>
      <xdr:rowOff>438149</xdr:rowOff>
    </xdr:to>
    <xdr:cxnSp macro="">
      <xdr:nvCxnSpPr>
        <xdr:cNvPr id="21" name="Прямая со стрелкой 20"/>
        <xdr:cNvCxnSpPr/>
      </xdr:nvCxnSpPr>
      <xdr:spPr bwMode="auto">
        <a:xfrm rot="16200000" flipH="1">
          <a:off x="15206662" y="3538537"/>
          <a:ext cx="428625" cy="3619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94456</xdr:colOff>
      <xdr:row>13</xdr:row>
      <xdr:rowOff>10319</xdr:rowOff>
    </xdr:from>
    <xdr:to>
      <xdr:col>53</xdr:col>
      <xdr:colOff>96044</xdr:colOff>
      <xdr:row>13</xdr:row>
      <xdr:rowOff>467519</xdr:rowOff>
    </xdr:to>
    <xdr:cxnSp macro="">
      <xdr:nvCxnSpPr>
        <xdr:cNvPr id="22" name="Прямая со стрелкой 21"/>
        <xdr:cNvCxnSpPr/>
      </xdr:nvCxnSpPr>
      <xdr:spPr bwMode="auto">
        <a:xfrm rot="5400000">
          <a:off x="1248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94456</xdr:colOff>
      <xdr:row>13</xdr:row>
      <xdr:rowOff>10319</xdr:rowOff>
    </xdr:from>
    <xdr:to>
      <xdr:col>59</xdr:col>
      <xdr:colOff>96044</xdr:colOff>
      <xdr:row>13</xdr:row>
      <xdr:rowOff>467519</xdr:rowOff>
    </xdr:to>
    <xdr:cxnSp macro="">
      <xdr:nvCxnSpPr>
        <xdr:cNvPr id="23" name="Прямая со стрелкой 22"/>
        <xdr:cNvCxnSpPr/>
      </xdr:nvCxnSpPr>
      <xdr:spPr bwMode="auto">
        <a:xfrm rot="5400000">
          <a:off x="13916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65</xdr:col>
      <xdr:colOff>94456</xdr:colOff>
      <xdr:row>13</xdr:row>
      <xdr:rowOff>10319</xdr:rowOff>
    </xdr:from>
    <xdr:to>
      <xdr:col>65</xdr:col>
      <xdr:colOff>96044</xdr:colOff>
      <xdr:row>13</xdr:row>
      <xdr:rowOff>467519</xdr:rowOff>
    </xdr:to>
    <xdr:cxnSp macro="">
      <xdr:nvCxnSpPr>
        <xdr:cNvPr id="24" name="Прямая со стрелкой 23"/>
        <xdr:cNvCxnSpPr/>
      </xdr:nvCxnSpPr>
      <xdr:spPr bwMode="auto">
        <a:xfrm rot="5400000">
          <a:off x="15344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94456</xdr:colOff>
      <xdr:row>13</xdr:row>
      <xdr:rowOff>10319</xdr:rowOff>
    </xdr:from>
    <xdr:to>
      <xdr:col>71</xdr:col>
      <xdr:colOff>96044</xdr:colOff>
      <xdr:row>13</xdr:row>
      <xdr:rowOff>467519</xdr:rowOff>
    </xdr:to>
    <xdr:cxnSp macro="">
      <xdr:nvCxnSpPr>
        <xdr:cNvPr id="25" name="Прямая со стрелкой 24"/>
        <xdr:cNvCxnSpPr/>
      </xdr:nvCxnSpPr>
      <xdr:spPr bwMode="auto">
        <a:xfrm rot="5400000">
          <a:off x="16773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58615</xdr:colOff>
      <xdr:row>6</xdr:row>
      <xdr:rowOff>263768</xdr:rowOff>
    </xdr:from>
    <xdr:to>
      <xdr:col>23</xdr:col>
      <xdr:colOff>221900</xdr:colOff>
      <xdr:row>7</xdr:row>
      <xdr:rowOff>475202</xdr:rowOff>
    </xdr:to>
    <xdr:cxnSp macro="">
      <xdr:nvCxnSpPr>
        <xdr:cNvPr id="26" name="Прямая со стрелкой 25"/>
        <xdr:cNvCxnSpPr/>
      </xdr:nvCxnSpPr>
      <xdr:spPr bwMode="auto">
        <a:xfrm rot="10800000" flipV="1">
          <a:off x="3154240" y="1863968"/>
          <a:ext cx="2544535" cy="48765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199292</xdr:colOff>
      <xdr:row>6</xdr:row>
      <xdr:rowOff>257911</xdr:rowOff>
    </xdr:from>
    <xdr:to>
      <xdr:col>37</xdr:col>
      <xdr:colOff>203314</xdr:colOff>
      <xdr:row>7</xdr:row>
      <xdr:rowOff>504258</xdr:rowOff>
    </xdr:to>
    <xdr:cxnSp macro="">
      <xdr:nvCxnSpPr>
        <xdr:cNvPr id="27" name="Прямая со стрелкой 26"/>
        <xdr:cNvCxnSpPr/>
      </xdr:nvCxnSpPr>
      <xdr:spPr bwMode="auto">
        <a:xfrm>
          <a:off x="9448800" y="2977665"/>
          <a:ext cx="4022" cy="51597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12561</xdr:colOff>
      <xdr:row>6</xdr:row>
      <xdr:rowOff>277377</xdr:rowOff>
    </xdr:from>
    <xdr:to>
      <xdr:col>62</xdr:col>
      <xdr:colOff>175846</xdr:colOff>
      <xdr:row>7</xdr:row>
      <xdr:rowOff>461597</xdr:rowOff>
    </xdr:to>
    <xdr:cxnSp macro="">
      <xdr:nvCxnSpPr>
        <xdr:cNvPr id="28" name="Прямая со стрелкой 27"/>
        <xdr:cNvCxnSpPr/>
      </xdr:nvCxnSpPr>
      <xdr:spPr bwMode="auto">
        <a:xfrm>
          <a:off x="12156936" y="1877577"/>
          <a:ext cx="2782660" cy="46044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94456</xdr:colOff>
      <xdr:row>13</xdr:row>
      <xdr:rowOff>10319</xdr:rowOff>
    </xdr:from>
    <xdr:to>
      <xdr:col>3</xdr:col>
      <xdr:colOff>96044</xdr:colOff>
      <xdr:row>13</xdr:row>
      <xdr:rowOff>467519</xdr:rowOff>
    </xdr:to>
    <xdr:cxnSp macro="">
      <xdr:nvCxnSpPr>
        <xdr:cNvPr id="29" name="Прямая со стрелкой 28"/>
        <xdr:cNvCxnSpPr/>
      </xdr:nvCxnSpPr>
      <xdr:spPr bwMode="auto">
        <a:xfrm rot="5400000">
          <a:off x="581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94456</xdr:colOff>
      <xdr:row>13</xdr:row>
      <xdr:rowOff>10319</xdr:rowOff>
    </xdr:from>
    <xdr:to>
      <xdr:col>9</xdr:col>
      <xdr:colOff>96044</xdr:colOff>
      <xdr:row>13</xdr:row>
      <xdr:rowOff>467519</xdr:rowOff>
    </xdr:to>
    <xdr:cxnSp macro="">
      <xdr:nvCxnSpPr>
        <xdr:cNvPr id="30" name="Прямая со стрелкой 29"/>
        <xdr:cNvCxnSpPr/>
      </xdr:nvCxnSpPr>
      <xdr:spPr bwMode="auto">
        <a:xfrm rot="5400000">
          <a:off x="2009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94456</xdr:colOff>
      <xdr:row>13</xdr:row>
      <xdr:rowOff>10319</xdr:rowOff>
    </xdr:from>
    <xdr:to>
      <xdr:col>15</xdr:col>
      <xdr:colOff>96044</xdr:colOff>
      <xdr:row>13</xdr:row>
      <xdr:rowOff>467519</xdr:rowOff>
    </xdr:to>
    <xdr:cxnSp macro="">
      <xdr:nvCxnSpPr>
        <xdr:cNvPr id="31" name="Прямая со стрелкой 30"/>
        <xdr:cNvCxnSpPr/>
      </xdr:nvCxnSpPr>
      <xdr:spPr bwMode="auto">
        <a:xfrm rot="5400000">
          <a:off x="3438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94456</xdr:colOff>
      <xdr:row>13</xdr:row>
      <xdr:rowOff>10319</xdr:rowOff>
    </xdr:from>
    <xdr:to>
      <xdr:col>21</xdr:col>
      <xdr:colOff>96044</xdr:colOff>
      <xdr:row>13</xdr:row>
      <xdr:rowOff>467519</xdr:rowOff>
    </xdr:to>
    <xdr:cxnSp macro="">
      <xdr:nvCxnSpPr>
        <xdr:cNvPr id="32" name="Прямая со стрелкой 31"/>
        <xdr:cNvCxnSpPr/>
      </xdr:nvCxnSpPr>
      <xdr:spPr bwMode="auto">
        <a:xfrm rot="5400000">
          <a:off x="486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94456</xdr:colOff>
      <xdr:row>13</xdr:row>
      <xdr:rowOff>10319</xdr:rowOff>
    </xdr:from>
    <xdr:to>
      <xdr:col>28</xdr:col>
      <xdr:colOff>96044</xdr:colOff>
      <xdr:row>13</xdr:row>
      <xdr:rowOff>467519</xdr:rowOff>
    </xdr:to>
    <xdr:cxnSp macro="">
      <xdr:nvCxnSpPr>
        <xdr:cNvPr id="33" name="Прямая со стрелкой 32"/>
        <xdr:cNvCxnSpPr/>
      </xdr:nvCxnSpPr>
      <xdr:spPr bwMode="auto">
        <a:xfrm rot="5400000">
          <a:off x="65341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94456</xdr:colOff>
      <xdr:row>13</xdr:row>
      <xdr:rowOff>10319</xdr:rowOff>
    </xdr:from>
    <xdr:to>
      <xdr:col>34</xdr:col>
      <xdr:colOff>96044</xdr:colOff>
      <xdr:row>13</xdr:row>
      <xdr:rowOff>467519</xdr:rowOff>
    </xdr:to>
    <xdr:cxnSp macro="">
      <xdr:nvCxnSpPr>
        <xdr:cNvPr id="34" name="Прямая со стрелкой 33"/>
        <xdr:cNvCxnSpPr/>
      </xdr:nvCxnSpPr>
      <xdr:spPr bwMode="auto">
        <a:xfrm rot="5400000">
          <a:off x="79629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94456</xdr:colOff>
      <xdr:row>13</xdr:row>
      <xdr:rowOff>10319</xdr:rowOff>
    </xdr:from>
    <xdr:to>
      <xdr:col>40</xdr:col>
      <xdr:colOff>96044</xdr:colOff>
      <xdr:row>13</xdr:row>
      <xdr:rowOff>467519</xdr:rowOff>
    </xdr:to>
    <xdr:cxnSp macro="">
      <xdr:nvCxnSpPr>
        <xdr:cNvPr id="35" name="Прямая со стрелкой 34"/>
        <xdr:cNvCxnSpPr/>
      </xdr:nvCxnSpPr>
      <xdr:spPr bwMode="auto">
        <a:xfrm rot="5400000">
          <a:off x="939165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94456</xdr:colOff>
      <xdr:row>13</xdr:row>
      <xdr:rowOff>10319</xdr:rowOff>
    </xdr:from>
    <xdr:to>
      <xdr:col>46</xdr:col>
      <xdr:colOff>96044</xdr:colOff>
      <xdr:row>13</xdr:row>
      <xdr:rowOff>467519</xdr:rowOff>
    </xdr:to>
    <xdr:cxnSp macro="">
      <xdr:nvCxnSpPr>
        <xdr:cNvPr id="36" name="Прямая со стрелкой 35"/>
        <xdr:cNvCxnSpPr/>
      </xdr:nvCxnSpPr>
      <xdr:spPr bwMode="auto">
        <a:xfrm rot="5400000">
          <a:off x="10820400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94456</xdr:colOff>
      <xdr:row>13</xdr:row>
      <xdr:rowOff>10319</xdr:rowOff>
    </xdr:from>
    <xdr:to>
      <xdr:col>53</xdr:col>
      <xdr:colOff>96044</xdr:colOff>
      <xdr:row>13</xdr:row>
      <xdr:rowOff>467519</xdr:rowOff>
    </xdr:to>
    <xdr:cxnSp macro="">
      <xdr:nvCxnSpPr>
        <xdr:cNvPr id="37" name="Прямая со стрелкой 36"/>
        <xdr:cNvCxnSpPr/>
      </xdr:nvCxnSpPr>
      <xdr:spPr bwMode="auto">
        <a:xfrm rot="5400000">
          <a:off x="124872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94456</xdr:colOff>
      <xdr:row>13</xdr:row>
      <xdr:rowOff>10319</xdr:rowOff>
    </xdr:from>
    <xdr:to>
      <xdr:col>59</xdr:col>
      <xdr:colOff>96044</xdr:colOff>
      <xdr:row>13</xdr:row>
      <xdr:rowOff>467519</xdr:rowOff>
    </xdr:to>
    <xdr:cxnSp macro="">
      <xdr:nvCxnSpPr>
        <xdr:cNvPr id="38" name="Прямая со стрелкой 37"/>
        <xdr:cNvCxnSpPr/>
      </xdr:nvCxnSpPr>
      <xdr:spPr bwMode="auto">
        <a:xfrm rot="5400000">
          <a:off x="139160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65</xdr:col>
      <xdr:colOff>94456</xdr:colOff>
      <xdr:row>13</xdr:row>
      <xdr:rowOff>10319</xdr:rowOff>
    </xdr:from>
    <xdr:to>
      <xdr:col>65</xdr:col>
      <xdr:colOff>96044</xdr:colOff>
      <xdr:row>13</xdr:row>
      <xdr:rowOff>467519</xdr:rowOff>
    </xdr:to>
    <xdr:cxnSp macro="">
      <xdr:nvCxnSpPr>
        <xdr:cNvPr id="39" name="Прямая со стрелкой 38"/>
        <xdr:cNvCxnSpPr/>
      </xdr:nvCxnSpPr>
      <xdr:spPr bwMode="auto">
        <a:xfrm rot="5400000">
          <a:off x="1534477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94456</xdr:colOff>
      <xdr:row>13</xdr:row>
      <xdr:rowOff>10319</xdr:rowOff>
    </xdr:from>
    <xdr:to>
      <xdr:col>71</xdr:col>
      <xdr:colOff>96044</xdr:colOff>
      <xdr:row>13</xdr:row>
      <xdr:rowOff>467519</xdr:rowOff>
    </xdr:to>
    <xdr:cxnSp macro="">
      <xdr:nvCxnSpPr>
        <xdr:cNvPr id="40" name="Прямая со стрелкой 39"/>
        <xdr:cNvCxnSpPr/>
      </xdr:nvCxnSpPr>
      <xdr:spPr bwMode="auto">
        <a:xfrm rot="5400000">
          <a:off x="16773525" y="7219950"/>
          <a:ext cx="45720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HNO~1\AppData\Local\Temp\&#1056;&#1072;&#1073;&#1086;&#1095;&#1077;&#1077;%20&#1055;&#1088;&#1080;&#1083;&#1086;&#1078;&#1077;&#1085;&#1080;&#1077;%20&#1082;%20&#1056;&#1077;&#1075;&#1083;&#1072;&#1084;&#1077;&#1085;&#1090;&#1091;%2030.%20&#1047;&#1074;&#1072;&#1085;&#1080;&#1103;%20&#1057;&#1083;&#1091;&#1078;&#1072;&#1097;&#1080;&#1093;%20&#1048;&#1044;&#1048;&#1042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 исх данных"/>
      <sheetName val="Неизреченные"/>
      <sheetName val="Подразделение ИДИВО"/>
      <sheetName val="Подразделение ИДИВО+ИВ"/>
      <sheetName val="ДО ИДИВО"/>
      <sheetName val="ДО Иерархии ИДИВО"/>
      <sheetName val="ДО Цивилизации ИДИВО"/>
      <sheetName val="ДО Мг ИДИВО"/>
      <sheetName val="Здание Подразделения ИДИВО"/>
      <sheetName val="справочники"/>
      <sheetName val="Систе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>
            <v>192</v>
          </cell>
          <cell r="D2" t="str">
            <v>ИДИВО</v>
          </cell>
          <cell r="F2" t="str">
            <v>Кут Хуми Фаинь</v>
          </cell>
          <cell r="G2" t="str">
            <v>Р</v>
          </cell>
        </row>
        <row r="3">
          <cell r="D3" t="str">
            <v>Иерархии ИДИВО</v>
          </cell>
          <cell r="F3" t="str">
            <v>Иосиф Славия</v>
          </cell>
          <cell r="G3" t="str">
            <v>Р</v>
          </cell>
        </row>
        <row r="4">
          <cell r="D4" t="str">
            <v>Цивилизации ИДИВО</v>
          </cell>
          <cell r="F4" t="str">
            <v>Мория Свет</v>
          </cell>
          <cell r="G4" t="str">
            <v>Р</v>
          </cell>
        </row>
        <row r="5">
          <cell r="D5" t="str">
            <v>Метагалактики ИДИВО</v>
          </cell>
          <cell r="F5" t="str">
            <v>Филипп Марина</v>
          </cell>
          <cell r="G5" t="str">
            <v>Р</v>
          </cell>
        </row>
        <row r="6">
          <cell r="D6" t="str">
            <v>Алфавита ИДИВО</v>
          </cell>
          <cell r="F6" t="str">
            <v>Византий Альбина</v>
          </cell>
          <cell r="G6" t="str">
            <v>Р</v>
          </cell>
        </row>
        <row r="7">
          <cell r="D7" t="str">
            <v>Конфедерации ИДИВО</v>
          </cell>
          <cell r="F7" t="str">
            <v>Янов Вероника</v>
          </cell>
          <cell r="G7" t="str">
            <v>М</v>
          </cell>
        </row>
        <row r="8">
          <cell r="D8" t="str">
            <v>Психодинамики ИДИВО</v>
          </cell>
          <cell r="F8" t="str">
            <v>Юлий Сиана</v>
          </cell>
          <cell r="G8" t="str">
            <v>М</v>
          </cell>
        </row>
        <row r="9">
          <cell r="D9" t="str">
            <v>Теофы ИДИВО</v>
          </cell>
          <cell r="F9" t="str">
            <v>Юсеф Она</v>
          </cell>
          <cell r="G9" t="str">
            <v>Р</v>
          </cell>
        </row>
        <row r="10">
          <cell r="D10" t="str">
            <v>Неизречённого ИДИВО</v>
          </cell>
          <cell r="F10" t="str">
            <v>Владомир Стефана</v>
          </cell>
          <cell r="G10" t="str">
            <v>Р</v>
          </cell>
        </row>
        <row r="11">
          <cell r="D11" t="str">
            <v>Предвечного ИДИВО</v>
          </cell>
          <cell r="F11" t="str">
            <v>Савва Свята</v>
          </cell>
          <cell r="G11" t="str">
            <v>Р</v>
          </cell>
        </row>
        <row r="12">
          <cell r="D12" t="str">
            <v>Всемогущего ИДИВО</v>
          </cell>
          <cell r="F12" t="str">
            <v>Савелий Баяна</v>
          </cell>
          <cell r="G12" t="str">
            <v>Р</v>
          </cell>
        </row>
        <row r="13">
          <cell r="D13" t="str">
            <v>Всевышнего ИДИВО</v>
          </cell>
          <cell r="F13" t="str">
            <v>Вильгельм Екатерина</v>
          </cell>
          <cell r="G13" t="str">
            <v>Р</v>
          </cell>
        </row>
        <row r="14">
          <cell r="D14" t="str">
            <v>Творца ИДИВО</v>
          </cell>
          <cell r="F14" t="str">
            <v>Юстас Сивилла</v>
          </cell>
          <cell r="G14" t="str">
            <v>Р</v>
          </cell>
        </row>
        <row r="15">
          <cell r="D15" t="str">
            <v>Теурга ИДИВО</v>
          </cell>
          <cell r="F15" t="str">
            <v>Александр Тамила</v>
          </cell>
          <cell r="G15" t="str">
            <v>М</v>
          </cell>
        </row>
        <row r="16">
          <cell r="D16" t="str">
            <v>Ману ИДИВО</v>
          </cell>
          <cell r="F16" t="str">
            <v>Яромир Ника</v>
          </cell>
          <cell r="G16" t="str">
            <v>М</v>
          </cell>
        </row>
        <row r="17">
          <cell r="D17" t="str">
            <v>Предначального ИДИВО</v>
          </cell>
          <cell r="F17" t="str">
            <v>Серапис Велетте</v>
          </cell>
          <cell r="G17" t="str">
            <v>Р</v>
          </cell>
        </row>
        <row r="18">
          <cell r="D18" t="str">
            <v>Владыки ИДИВО</v>
          </cell>
          <cell r="F18" t="str">
            <v>Эдуард Эмилия</v>
          </cell>
          <cell r="G18" t="str">
            <v>Р</v>
          </cell>
        </row>
        <row r="19">
          <cell r="D19" t="str">
            <v>Учителя ИДИВО</v>
          </cell>
          <cell r="F19" t="str">
            <v>Фадей Елена</v>
          </cell>
          <cell r="G19" t="str">
            <v>М</v>
          </cell>
        </row>
        <row r="20">
          <cell r="D20" t="str">
            <v>Логоса ИДИВО</v>
          </cell>
          <cell r="F20" t="str">
            <v>Серафим Валерия</v>
          </cell>
          <cell r="G20" t="str">
            <v>Р</v>
          </cell>
        </row>
        <row r="21">
          <cell r="D21" t="str">
            <v>Аспекта ИДИВО</v>
          </cell>
          <cell r="F21" t="str">
            <v>Святослав Олеся</v>
          </cell>
          <cell r="G21" t="str">
            <v>Р</v>
          </cell>
        </row>
        <row r="22">
          <cell r="D22" t="str">
            <v>Ипостаси ИДИВО</v>
          </cell>
          <cell r="F22" t="str">
            <v>Эоанн Антуанетта</v>
          </cell>
          <cell r="G22" t="str">
            <v>Р</v>
          </cell>
        </row>
        <row r="23">
          <cell r="D23" t="str">
            <v>Сотрудника ИДИВО</v>
          </cell>
          <cell r="F23" t="str">
            <v>Сергей Юлиана</v>
          </cell>
          <cell r="G23" t="str">
            <v>Р</v>
          </cell>
        </row>
        <row r="24">
          <cell r="D24" t="str">
            <v>Ведущего ИДИВО</v>
          </cell>
          <cell r="F24" t="str">
            <v>Сулейман Синтия</v>
          </cell>
          <cell r="G24" t="str">
            <v>М</v>
          </cell>
        </row>
        <row r="25">
          <cell r="D25" t="str">
            <v>Праведника ИДИВО</v>
          </cell>
          <cell r="F25" t="str">
            <v>Себастьян Виктория</v>
          </cell>
          <cell r="G25" t="str">
            <v>Р</v>
          </cell>
        </row>
        <row r="26">
          <cell r="D26" t="str">
            <v>Адепта ИДИВО</v>
          </cell>
          <cell r="F26" t="str">
            <v>Теодор Дарида</v>
          </cell>
          <cell r="G26" t="str">
            <v>Р</v>
          </cell>
        </row>
        <row r="27">
          <cell r="D27" t="str">
            <v>Архата ИДИВО</v>
          </cell>
          <cell r="F27" t="str">
            <v>Антей Алина</v>
          </cell>
          <cell r="G27" t="str">
            <v>Р</v>
          </cell>
        </row>
        <row r="28">
          <cell r="D28" t="str">
            <v>Посвящённого ИДИВО</v>
          </cell>
          <cell r="F28" t="str">
            <v>Наум Софья</v>
          </cell>
          <cell r="G28" t="str">
            <v>Р</v>
          </cell>
        </row>
        <row r="29">
          <cell r="D29" t="str">
            <v>Ученика ИДИВО</v>
          </cell>
          <cell r="F29" t="str">
            <v>Велемир Агафья</v>
          </cell>
          <cell r="G29" t="str">
            <v>Р</v>
          </cell>
        </row>
        <row r="30">
          <cell r="D30" t="str">
            <v>Человека Изначальности ИДИВО</v>
          </cell>
          <cell r="F30" t="str">
            <v>Георг Дарья</v>
          </cell>
          <cell r="G30" t="str">
            <v>Р</v>
          </cell>
        </row>
        <row r="31">
          <cell r="D31" t="str">
            <v>Человека Проявления ИДИВО</v>
          </cell>
          <cell r="F31" t="str">
            <v>Алексей Илана</v>
          </cell>
          <cell r="G31" t="str">
            <v>Р</v>
          </cell>
        </row>
        <row r="32">
          <cell r="D32" t="str">
            <v>Человека Метагалактики ИДИВО</v>
          </cell>
          <cell r="F32" t="str">
            <v>Эмиль Яна</v>
          </cell>
          <cell r="G32" t="str">
            <v>Р</v>
          </cell>
        </row>
        <row r="33">
          <cell r="D33" t="str">
            <v>Человека Планеты ИДИВО</v>
          </cell>
          <cell r="F33" t="str">
            <v>Дарий Давлата</v>
          </cell>
          <cell r="G33" t="str">
            <v>Р</v>
          </cell>
        </row>
        <row r="34">
          <cell r="D34" t="str">
            <v>ИДИВО Человека Изначальности</v>
          </cell>
          <cell r="F34" t="str">
            <v>Валентин Ирина</v>
          </cell>
          <cell r="G34" t="str">
            <v>Р</v>
          </cell>
        </row>
        <row r="35">
          <cell r="D35" t="str">
            <v>Вечности ИДИВО</v>
          </cell>
          <cell r="F35" t="str">
            <v>Савий Лина</v>
          </cell>
          <cell r="G35" t="str">
            <v>Р</v>
          </cell>
        </row>
        <row r="36">
          <cell r="D36" t="str">
            <v>Истины ИДИВО</v>
          </cell>
          <cell r="F36" t="str">
            <v>Вячеслав Анастасия</v>
          </cell>
          <cell r="G36" t="str">
            <v>М</v>
          </cell>
        </row>
        <row r="37">
          <cell r="D37" t="str">
            <v>Ока ИДИВО</v>
          </cell>
          <cell r="F37" t="str">
            <v>Андрей Ома</v>
          </cell>
          <cell r="G37" t="str">
            <v>М</v>
          </cell>
        </row>
        <row r="38">
          <cell r="D38" t="str">
            <v>Хум ИДИВО</v>
          </cell>
          <cell r="F38" t="str">
            <v>Давид Сольвейг</v>
          </cell>
          <cell r="G38" t="str">
            <v>М</v>
          </cell>
        </row>
        <row r="39">
          <cell r="D39" t="str">
            <v>Абсолюта ИДИВО</v>
          </cell>
          <cell r="F39" t="str">
            <v>Евгений Октавия</v>
          </cell>
          <cell r="G39" t="str">
            <v>М</v>
          </cell>
        </row>
        <row r="40">
          <cell r="D40" t="str">
            <v>Омеги ИДИВО</v>
          </cell>
          <cell r="F40" t="str">
            <v>Дмитрий Кристина</v>
          </cell>
          <cell r="G40" t="str">
            <v>М</v>
          </cell>
        </row>
        <row r="41">
          <cell r="D41" t="str">
            <v>Монады ИДИВО</v>
          </cell>
          <cell r="F41" t="str">
            <v>Есений Версавия</v>
          </cell>
          <cell r="G41" t="str">
            <v>Р</v>
          </cell>
        </row>
        <row r="42">
          <cell r="D42" t="str">
            <v>ИДИВО Человека Проявления</v>
          </cell>
          <cell r="F42" t="str">
            <v>Константин Ксения</v>
          </cell>
          <cell r="G42" t="str">
            <v>Р</v>
          </cell>
        </row>
        <row r="43">
          <cell r="D43" t="str">
            <v>Тела ИДИВО</v>
          </cell>
          <cell r="F43" t="str">
            <v>Ростислав Эмма</v>
          </cell>
          <cell r="G43" t="str">
            <v>Р</v>
          </cell>
        </row>
        <row r="44">
          <cell r="D44" t="str">
            <v>Разума ИДИВО</v>
          </cell>
          <cell r="F44" t="str">
            <v>Ян Стафия</v>
          </cell>
          <cell r="G44" t="str">
            <v>Р</v>
          </cell>
        </row>
        <row r="45">
          <cell r="D45" t="str">
            <v>Сердца ИДИВО</v>
          </cell>
          <cell r="F45" t="str">
            <v>Василий Оксана</v>
          </cell>
          <cell r="G45" t="str">
            <v>Р</v>
          </cell>
        </row>
        <row r="46">
          <cell r="D46" t="str">
            <v>Ума ИДИВО</v>
          </cell>
          <cell r="F46" t="str">
            <v>Арсений Ульяна</v>
          </cell>
          <cell r="G46" t="str">
            <v>Р</v>
          </cell>
        </row>
        <row r="47">
          <cell r="D47" t="str">
            <v>Провидения ИДИВО</v>
          </cell>
          <cell r="F47" t="str">
            <v>Огюст Беатрисс</v>
          </cell>
          <cell r="G47" t="str">
            <v>Р</v>
          </cell>
        </row>
        <row r="48">
          <cell r="D48" t="str">
            <v>Огненной Нити ИДИВО</v>
          </cell>
          <cell r="F48" t="str">
            <v>Илий Оливия</v>
          </cell>
          <cell r="G48" t="str">
            <v>Р</v>
          </cell>
        </row>
        <row r="49">
          <cell r="D49" t="str">
            <v>Пламени Отца ИДИВО</v>
          </cell>
          <cell r="F49" t="str">
            <v>Геральд Алла</v>
          </cell>
          <cell r="G49" t="str">
            <v>Р</v>
          </cell>
        </row>
        <row r="50">
          <cell r="D50" t="str">
            <v>ИДИВО Человека Метагалактики</v>
          </cell>
          <cell r="F50" t="str">
            <v>Платон Натали</v>
          </cell>
          <cell r="G50" t="str">
            <v>Р</v>
          </cell>
        </row>
        <row r="51">
          <cell r="D51" t="str">
            <v>Трансвизора ИДИВО</v>
          </cell>
          <cell r="F51" t="str">
            <v>Николай Эва</v>
          </cell>
          <cell r="G51" t="str">
            <v>Р</v>
          </cell>
        </row>
        <row r="52">
          <cell r="D52" t="str">
            <v>Интеллекта ИДИВО</v>
          </cell>
          <cell r="F52" t="str">
            <v>Игорь Лана</v>
          </cell>
          <cell r="G52" t="str">
            <v>Р</v>
          </cell>
        </row>
        <row r="53">
          <cell r="D53" t="str">
            <v>Престола ИДИВО</v>
          </cell>
          <cell r="F53" t="str">
            <v>Яр Одель</v>
          </cell>
          <cell r="G53" t="str">
            <v>М</v>
          </cell>
        </row>
        <row r="54">
          <cell r="D54" t="str">
            <v>Веры ИДИВО</v>
          </cell>
          <cell r="F54" t="str">
            <v>Вадим Тамара</v>
          </cell>
          <cell r="G54" t="str">
            <v>Р</v>
          </cell>
        </row>
        <row r="55">
          <cell r="D55" t="str">
            <v>Головерсума ИДИВО</v>
          </cell>
          <cell r="F55" t="str">
            <v>Огнеслав Нина</v>
          </cell>
          <cell r="G55" t="str">
            <v>Р</v>
          </cell>
        </row>
        <row r="56">
          <cell r="D56" t="str">
            <v>Восприятия ИДИВО</v>
          </cell>
          <cell r="F56" t="str">
            <v>Марк Орфея</v>
          </cell>
          <cell r="G56" t="str">
            <v>Р</v>
          </cell>
        </row>
        <row r="57">
          <cell r="D57" t="str">
            <v>Мощи Отца ИДИВО</v>
          </cell>
          <cell r="F57" t="str">
            <v>Теон Вергилия</v>
          </cell>
          <cell r="G57" t="str">
            <v>Р</v>
          </cell>
        </row>
        <row r="58">
          <cell r="D58" t="str">
            <v>ИДИВО Человека Планеты</v>
          </cell>
          <cell r="F58" t="str">
            <v>Трофим Василиса</v>
          </cell>
          <cell r="G58" t="str">
            <v>М</v>
          </cell>
        </row>
        <row r="59">
          <cell r="D59" t="str">
            <v>Столпа ИДИВО</v>
          </cell>
          <cell r="F59" t="str">
            <v>Емельян Варвара</v>
          </cell>
          <cell r="G59" t="str">
            <v>Р</v>
          </cell>
        </row>
        <row r="60">
          <cell r="D60" t="str">
            <v>Сознания ИДИВО</v>
          </cell>
          <cell r="F60" t="str">
            <v>Ефрем Арина</v>
          </cell>
          <cell r="G60" t="str">
            <v>М</v>
          </cell>
        </row>
        <row r="61">
          <cell r="D61" t="str">
            <v>Грааля ИДИВО</v>
          </cell>
          <cell r="F61" t="str">
            <v>Натан Амалия</v>
          </cell>
          <cell r="G61" t="str">
            <v>Р</v>
          </cell>
        </row>
        <row r="62">
          <cell r="D62" t="str">
            <v>Синтезобраза ИДИВО</v>
          </cell>
          <cell r="F62" t="str">
            <v>Артём Елизавета</v>
          </cell>
          <cell r="G62" t="str">
            <v>Р</v>
          </cell>
        </row>
        <row r="63">
          <cell r="D63" t="str">
            <v>Души ИДИВО</v>
          </cell>
          <cell r="F63" t="str">
            <v>Игнатий Вера</v>
          </cell>
          <cell r="G63" t="str">
            <v>М</v>
          </cell>
        </row>
        <row r="64">
          <cell r="D64" t="str">
            <v>Слова Отца ИДИВО</v>
          </cell>
          <cell r="F64" t="str">
            <v>Юлиан Мирослава</v>
          </cell>
          <cell r="G64" t="str">
            <v>М</v>
          </cell>
        </row>
        <row r="65">
          <cell r="D65" t="str">
            <v>Образа Отца ИДИВО</v>
          </cell>
          <cell r="F65" t="str">
            <v>Аркадий Даяна</v>
          </cell>
          <cell r="G65" t="str">
            <v>М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82"/>
  <sheetViews>
    <sheetView tabSelected="1" zoomScale="80" zoomScaleNormal="80" workbookViewId="0">
      <selection activeCell="B2" sqref="B2"/>
    </sheetView>
  </sheetViews>
  <sheetFormatPr defaultRowHeight="15" x14ac:dyDescent="0.25"/>
  <cols>
    <col min="1" max="1" width="3" style="7" customWidth="1"/>
    <col min="2" max="2" width="159" bestFit="1" customWidth="1"/>
    <col min="3" max="3" width="27.5703125" style="7" customWidth="1"/>
    <col min="4" max="4" width="10.42578125" style="35" bestFit="1" customWidth="1"/>
    <col min="5" max="5" width="8.42578125" bestFit="1" customWidth="1"/>
    <col min="6" max="8" width="7.42578125" style="92" bestFit="1" customWidth="1"/>
    <col min="9" max="9" width="12.28515625" bestFit="1" customWidth="1"/>
    <col min="10" max="10" width="7.42578125" style="7" bestFit="1" customWidth="1"/>
  </cols>
  <sheetData>
    <row r="1" spans="1:10" ht="60" x14ac:dyDescent="0.25">
      <c r="B1" s="98" t="s">
        <v>4933</v>
      </c>
      <c r="C1" s="172" t="s">
        <v>4436</v>
      </c>
      <c r="D1" s="113"/>
    </row>
    <row r="2" spans="1:10" s="3" customFormat="1" ht="21" x14ac:dyDescent="0.35">
      <c r="A2" s="12"/>
      <c r="B2" s="134" t="s">
        <v>5262</v>
      </c>
      <c r="C2" s="95"/>
      <c r="D2" s="114"/>
      <c r="F2" s="93"/>
      <c r="G2" s="93"/>
      <c r="H2" s="93"/>
    </row>
    <row r="3" spans="1:10" ht="13.9" customHeight="1" x14ac:dyDescent="0.25">
      <c r="B3" s="96" t="s">
        <v>6</v>
      </c>
      <c r="C3" s="117">
        <v>192</v>
      </c>
      <c r="D3" s="115"/>
      <c r="F3" s="94"/>
      <c r="G3" s="94"/>
      <c r="H3" s="94"/>
      <c r="J3"/>
    </row>
    <row r="4" spans="1:10" hidden="1" x14ac:dyDescent="0.25">
      <c r="B4" s="96" t="s">
        <v>376</v>
      </c>
      <c r="C4" s="118" t="str">
        <f>INDEX(Ипостась_Синтеза_,MATCH(C3,Номер_Изначальности,0))</f>
        <v>ИДИВО</v>
      </c>
      <c r="D4" s="115"/>
      <c r="F4" s="94"/>
      <c r="G4" s="94"/>
      <c r="H4" s="94"/>
      <c r="J4"/>
    </row>
    <row r="5" spans="1:10" hidden="1" x14ac:dyDescent="0.25">
      <c r="B5" s="96" t="s">
        <v>7</v>
      </c>
      <c r="C5" s="118" t="str">
        <f>INDEX(Изначальные_Владыки,MATCH(C3,Номер_Изначальности,0))</f>
        <v>Кут Хуми Фаинь</v>
      </c>
      <c r="D5" s="115"/>
      <c r="F5" s="94"/>
      <c r="G5" s="94"/>
      <c r="H5" s="94"/>
      <c r="J5"/>
    </row>
    <row r="6" spans="1:10" hidden="1" x14ac:dyDescent="0.25">
      <c r="B6" s="96" t="s">
        <v>342</v>
      </c>
      <c r="C6" s="118" t="str">
        <f>INDEX(Территория_,MATCH(C3,Номер_Изначальности,0))</f>
        <v>Москва</v>
      </c>
      <c r="D6" s="115"/>
      <c r="F6" s="94"/>
      <c r="G6" s="94"/>
      <c r="H6" s="94"/>
      <c r="J6"/>
    </row>
    <row r="7" spans="1:10" hidden="1" x14ac:dyDescent="0.25">
      <c r="B7" s="96" t="s">
        <v>343</v>
      </c>
      <c r="C7" s="118" t="str">
        <f>INDEX(Территории_,MATCH(C3,Номер_Изначальности,0))</f>
        <v>Москвы</v>
      </c>
      <c r="D7" s="115"/>
      <c r="F7" s="94"/>
      <c r="G7" s="94"/>
      <c r="H7" s="94"/>
      <c r="J7"/>
    </row>
    <row r="8" spans="1:10" hidden="1" x14ac:dyDescent="0.25">
      <c r="B8" s="97" t="s">
        <v>4445</v>
      </c>
      <c r="C8" s="118" t="str">
        <f>INDEX(Отделения,MATCH(C3,Номер_Изначальности,0))</f>
        <v>Р</v>
      </c>
      <c r="D8" s="115"/>
      <c r="F8" s="94"/>
      <c r="G8" s="94"/>
      <c r="H8" s="94"/>
      <c r="J8"/>
    </row>
    <row r="9" spans="1:10" hidden="1" x14ac:dyDescent="0.25">
      <c r="C9" s="118" t="str">
        <f>IF(C8="Р","Региональный","Местный")</f>
        <v>Региональный</v>
      </c>
    </row>
    <row r="10" spans="1:10" s="36" customFormat="1" ht="33.75" x14ac:dyDescent="0.5">
      <c r="A10" s="35"/>
      <c r="B10" s="173" t="str">
        <f>"Служащие Совета ИВО, Основного и Синтезного составов "&amp;Наименование_Подразделения&amp;" "&amp;C3&amp;" Изначальности, "&amp;Территория</f>
        <v>Служащие Совета ИВО, Основного и Синтезного составов ИДИВО 192 Изначальности, Москва</v>
      </c>
      <c r="D10" s="99"/>
      <c r="E10" s="99"/>
      <c r="F10" s="99"/>
      <c r="G10" s="99"/>
      <c r="H10" s="99"/>
      <c r="I10" s="99"/>
    </row>
    <row r="11" spans="1:10" s="36" customFormat="1" x14ac:dyDescent="0.25">
      <c r="A11" s="35"/>
      <c r="B11" s="128" t="s">
        <v>4920</v>
      </c>
      <c r="C11" s="129" t="s">
        <v>4742</v>
      </c>
      <c r="D11" s="129" t="s">
        <v>81</v>
      </c>
      <c r="E11" s="129" t="s">
        <v>10</v>
      </c>
      <c r="F11" s="129" t="s">
        <v>4930</v>
      </c>
      <c r="G11" s="129" t="s">
        <v>4931</v>
      </c>
      <c r="H11" s="129" t="s">
        <v>4932</v>
      </c>
      <c r="I11" s="129" t="s">
        <v>12</v>
      </c>
      <c r="J11" s="129" t="s">
        <v>11</v>
      </c>
    </row>
    <row r="12" spans="1:10" x14ac:dyDescent="0.25">
      <c r="A12" s="34">
        <v>1</v>
      </c>
      <c r="B12" s="127" t="str">
        <f>справочники!M2&amp;" "&amp;Наименование_Подразделения&amp;" "&amp;Изначальность&amp;" Изначальности"</f>
        <v>Ману, Ипостась Изначально Вышестоящего Отца, Глава ИДИВО 192 Изначальности</v>
      </c>
      <c r="C12" s="119" t="s">
        <v>4808</v>
      </c>
      <c r="D12" s="119"/>
      <c r="E12" s="119"/>
      <c r="F12" s="119"/>
      <c r="G12" s="119"/>
      <c r="H12" s="119"/>
      <c r="I12" s="119"/>
      <c r="J12" s="119"/>
    </row>
    <row r="13" spans="1:10" x14ac:dyDescent="0.25">
      <c r="A13" s="34">
        <v>2</v>
      </c>
      <c r="B13" s="40" t="str">
        <f>справочники!M3&amp;" "&amp;INDEX(Ипостась_Основ,193-Изначальность)&amp;", Глава Высшей Школы Синтеза "&amp;Наименование_Подразделения&amp;" "&amp;Изначальность&amp;" Изначальности"</f>
        <v>Предначальная, Ипостась Основы Отца, Глава Высшей Школы Синтеза ИДИВО 192 Изначальности</v>
      </c>
      <c r="C13" s="119" t="s">
        <v>4809</v>
      </c>
      <c r="D13" s="119"/>
      <c r="E13" s="119"/>
      <c r="F13" s="119"/>
      <c r="G13" s="119"/>
      <c r="H13" s="119"/>
      <c r="I13" s="119"/>
      <c r="J13" s="119"/>
    </row>
    <row r="14" spans="1:10" x14ac:dyDescent="0.25">
      <c r="A14" s="34">
        <v>3</v>
      </c>
      <c r="B14" s="39" t="str">
        <f>справочники!M4&amp;" "&amp;INDEX(Часть,193-Изначальность)&amp;", Глава Метагалактической Гражданской Конфедерации ИДИВО "&amp;Изначальность&amp;" Изначальности"&amp;", "&amp;Территория</f>
        <v>Владычица, Ипостась Синтеза ИДИВО, Глава Метагалактической Гражданской Конфедерации ИДИВО 192 Изначальности, Москва</v>
      </c>
      <c r="C14" s="119" t="s">
        <v>4810</v>
      </c>
      <c r="D14" s="119"/>
      <c r="E14" s="119"/>
      <c r="F14" s="119"/>
      <c r="G14" s="119"/>
      <c r="H14" s="119"/>
      <c r="I14" s="119"/>
      <c r="J14" s="119"/>
    </row>
    <row r="15" spans="1:10" x14ac:dyDescent="0.25">
      <c r="A15" s="34">
        <v>4</v>
      </c>
      <c r="B15" s="42" t="str">
        <f>справочники!M5&amp;" "&amp;Наименование_Подразделения&amp;" "&amp;Изначальность&amp;" Изначальности, Глава Метагалактического Центра Ипостаси Синтеза "&amp;УС</f>
        <v>Учитель, Ипостась Огня ИДИВО 192 Изначальности, Глава Метагалактического Центра Ипостаси Синтеза Кут Хуми Фаинь</v>
      </c>
      <c r="C15" s="119" t="s">
        <v>4811</v>
      </c>
      <c r="D15" s="119"/>
      <c r="E15" s="119"/>
      <c r="F15" s="119"/>
      <c r="G15" s="119"/>
      <c r="H15" s="119"/>
      <c r="I15" s="119"/>
      <c r="J15" s="119"/>
    </row>
    <row r="16" spans="1:10" x14ac:dyDescent="0.25">
      <c r="A16" s="34">
        <v>5</v>
      </c>
      <c r="B16" s="38" t="str">
        <f>справочники!M6&amp;" "&amp;Изначальность&amp;" Изначальности"</f>
        <v>Логос, Глава Дома Отца Управления Синтеза Изначальных Владык Кут Хуми Фаинь ИДИВО 192 Изначальности</v>
      </c>
      <c r="C16" s="119" t="s">
        <v>4812</v>
      </c>
      <c r="D16" s="119"/>
      <c r="E16" s="119"/>
      <c r="F16" s="119"/>
      <c r="G16" s="119"/>
      <c r="H16" s="119"/>
      <c r="I16" s="119"/>
      <c r="J16" s="119"/>
    </row>
    <row r="17" spans="1:10" x14ac:dyDescent="0.25">
      <c r="A17" s="34">
        <v>6</v>
      </c>
      <c r="B17" s="38" t="str">
        <f>справочники!M7&amp;" "&amp;Изначальность&amp;" Изначальности"</f>
        <v>Аспект, Глава Дома Отца Управления Синтеза Изначальных Владык Иосиф Славия Иерархии ИДИВО 192 Изначальности</v>
      </c>
      <c r="C17" s="119" t="s">
        <v>4813</v>
      </c>
      <c r="D17" s="119"/>
      <c r="E17" s="119"/>
      <c r="F17" s="119"/>
      <c r="G17" s="119"/>
      <c r="H17" s="119"/>
      <c r="I17" s="119"/>
      <c r="J17" s="119"/>
    </row>
    <row r="18" spans="1:10" x14ac:dyDescent="0.25">
      <c r="A18" s="34">
        <v>7</v>
      </c>
      <c r="B18" s="38" t="str">
        <f>справочники!M8&amp;" "&amp;Изначальность&amp;" Изначальности"</f>
        <v>Ипостась, Глава Дома Отца Управления Синтеза Изначальных Владык Мория Свет Цивилизации ИДИВО 192 Изначальности</v>
      </c>
      <c r="C18" s="119" t="s">
        <v>4814</v>
      </c>
      <c r="D18" s="119"/>
      <c r="E18" s="119"/>
      <c r="F18" s="119"/>
      <c r="G18" s="119"/>
      <c r="H18" s="119"/>
      <c r="I18" s="119"/>
      <c r="J18" s="119"/>
    </row>
    <row r="19" spans="1:10" x14ac:dyDescent="0.25">
      <c r="A19" s="34">
        <v>8</v>
      </c>
      <c r="B19" s="38" t="str">
        <f>справочники!M9&amp;" "&amp;Изначальность&amp;" Изначальности"</f>
        <v>Сотрудник, Глава Дома Отца Управления Синтеза Изначальных Владык Филипп Марина Психодинамики ИДИВО 192 Изначальности</v>
      </c>
      <c r="C19" s="119" t="s">
        <v>4815</v>
      </c>
      <c r="D19" s="119"/>
      <c r="E19" s="119"/>
      <c r="F19" s="119"/>
      <c r="G19" s="119"/>
      <c r="H19" s="119"/>
      <c r="I19" s="119"/>
      <c r="J19" s="119"/>
    </row>
    <row r="20" spans="1:10" s="36" customFormat="1" x14ac:dyDescent="0.25">
      <c r="A20" s="35"/>
      <c r="B20" s="128" t="s">
        <v>4921</v>
      </c>
      <c r="C20" s="129"/>
      <c r="D20" s="129"/>
      <c r="E20" s="129"/>
      <c r="F20" s="129"/>
      <c r="G20" s="129"/>
      <c r="H20" s="129"/>
      <c r="I20" s="129"/>
      <c r="J20" s="129"/>
    </row>
    <row r="21" spans="1:10" x14ac:dyDescent="0.25">
      <c r="A21" s="34">
        <v>9</v>
      </c>
      <c r="B21" s="43" t="str">
        <f>справочники!M10&amp;" "&amp;Наименование_Подразделения&amp;" Управления Синтеза " &amp; справочники!J6 &amp;" Высшей Школы Синтеза "&amp;Изначальность&amp;" Изначальности"</f>
        <v>Ведущий, Глава Ипостасного Синтеза Человека ИДИВО Управления Синтеза Византия Альбины Высшей Школы Синтеза 192 Изначальности</v>
      </c>
      <c r="C21" s="119" t="s">
        <v>4816</v>
      </c>
      <c r="D21" s="119"/>
      <c r="E21" s="119"/>
      <c r="F21" s="119"/>
      <c r="G21" s="119"/>
      <c r="H21" s="119"/>
      <c r="I21" s="119"/>
      <c r="J21" s="119"/>
    </row>
    <row r="22" spans="1:10" x14ac:dyDescent="0.25">
      <c r="A22" s="34">
        <v>10</v>
      </c>
      <c r="B22" s="43" t="str">
        <f>справочники!M11&amp;" "&amp;Наименование_Подразделения&amp;" Управления Синтеза " &amp; справочники!J7 &amp;" Высшей Школы Синтеза "&amp;Изначальность&amp;" Изначальности"</f>
        <v>Ведущий, Глава Профессионального Синтеза Конфедерации ИДИВО Управления Синтеза Янова Вероники Высшей Школы Синтеза 192 Изначальности</v>
      </c>
      <c r="C22" s="119" t="s">
        <v>4817</v>
      </c>
      <c r="D22" s="119"/>
      <c r="E22" s="119"/>
      <c r="F22" s="119"/>
      <c r="G22" s="119"/>
      <c r="H22" s="119"/>
      <c r="I22" s="119"/>
      <c r="J22" s="119"/>
    </row>
    <row r="23" spans="1:10" x14ac:dyDescent="0.25">
      <c r="A23" s="34">
        <v>11</v>
      </c>
      <c r="B23" s="43" t="str">
        <f>справочники!M12&amp;" "&amp;Наименование_Подразделения&amp;" Управления Синтеза " &amp; справочники!J8 &amp;" Высшей Школы Синтеза "&amp;Изначальность&amp;" Изначальности"</f>
        <v>Ведущий, Глава Синтеза Изначально Вышестоящего Отца Теофы ИДИВО Управления Синтеза Юлия Сианы Высшей Школы Синтеза 192 Изначальности</v>
      </c>
      <c r="C23" s="119" t="s">
        <v>4818</v>
      </c>
      <c r="D23" s="119"/>
      <c r="E23" s="119"/>
      <c r="F23" s="119"/>
      <c r="G23" s="119"/>
      <c r="H23" s="119"/>
      <c r="I23" s="119"/>
      <c r="J23" s="119"/>
    </row>
    <row r="24" spans="1:10" x14ac:dyDescent="0.25">
      <c r="A24" s="34">
        <v>12</v>
      </c>
      <c r="B24" s="43" t="str">
        <f>справочники!M13&amp;" "&amp;Наименование_Подразделения&amp;" Управления Синтеза " &amp; справочники!J9 &amp;" Высшей Школы Синтеза "&amp;Изначальность&amp;" Изначальности"</f>
        <v>Ведущий, Глава Цельного Синтеза Метагалактики ИДИВО Управления Синтеза Юсефа Оны Высшей Школы Синтеза 192 Изначальности</v>
      </c>
      <c r="C24" s="119" t="s">
        <v>4819</v>
      </c>
      <c r="D24" s="119"/>
      <c r="E24" s="119"/>
      <c r="F24" s="119"/>
      <c r="G24" s="119"/>
      <c r="H24" s="119"/>
      <c r="I24" s="119"/>
      <c r="J24" s="119"/>
    </row>
    <row r="25" spans="1:10" x14ac:dyDescent="0.25">
      <c r="A25" s="34">
        <v>13</v>
      </c>
      <c r="B25" s="41" t="str">
        <f>справочники!M14&amp;" "&amp;Наименование_Подразделения&amp;" Управления Синтеза " &amp; справочники!J10 &amp;", Член "&amp;IF(C$8="Р","Регионального","Местного")&amp;" Cовета МГК "&amp;Территории</f>
        <v>Праведник, Глава Синтеза Неизречённого ИДИВО Управления Синтеза Владомира Стефаны, Член Регионального Cовета МГК Москвы</v>
      </c>
      <c r="C25" s="119" t="s">
        <v>4820</v>
      </c>
      <c r="D25" s="119"/>
      <c r="E25" s="119"/>
      <c r="F25" s="119"/>
      <c r="G25" s="119"/>
      <c r="H25" s="119"/>
      <c r="I25" s="119"/>
      <c r="J25" s="119"/>
    </row>
    <row r="26" spans="1:10" x14ac:dyDescent="0.25">
      <c r="A26" s="34">
        <v>14</v>
      </c>
      <c r="B26" s="41" t="str">
        <f>справочники!M15&amp;" "&amp;Наименование_Подразделения&amp;" Управления Синтеза " &amp; справочники!J11 &amp;", Член "&amp;IF(C$8="Р","Регионального","Местного")&amp;" Cовета МГК "&amp;Территории</f>
        <v>Праведник, Глава Синтеза Предвечного ИДИВО Управления Синтеза Саввы Святы, Член Регионального Cовета МГК Москвы</v>
      </c>
      <c r="C26" s="119" t="s">
        <v>4893</v>
      </c>
      <c r="D26" s="119"/>
      <c r="E26" s="119"/>
      <c r="F26" s="119"/>
      <c r="G26" s="119"/>
      <c r="H26" s="119"/>
      <c r="I26" s="119"/>
      <c r="J26" s="119"/>
    </row>
    <row r="27" spans="1:10" x14ac:dyDescent="0.25">
      <c r="A27" s="34">
        <v>15</v>
      </c>
      <c r="B27" s="41" t="str">
        <f>справочники!M16&amp;" "&amp;Наименование_Подразделения&amp;" Управления Синтеза " &amp; справочники!J12 &amp;", "&amp;IF(C$8="Р","Региональный","Местный")&amp;" Секретарь МГК "&amp;Территории</f>
        <v>Праведник, Глава Синтеза Всемогущего ИДИВО Управления Синтеза Савелия Баяны, Региональный Секретарь МГК Москвы</v>
      </c>
      <c r="C27" s="119" t="s">
        <v>4821</v>
      </c>
      <c r="D27" s="119"/>
      <c r="E27" s="119"/>
      <c r="F27" s="119"/>
      <c r="G27" s="119"/>
      <c r="H27" s="119"/>
      <c r="I27" s="119"/>
      <c r="J27" s="119"/>
    </row>
    <row r="28" spans="1:10" x14ac:dyDescent="0.25">
      <c r="A28" s="34">
        <v>16</v>
      </c>
      <c r="B28" s="41" t="str">
        <f>справочники!M17&amp;" "&amp;Наименование_Подразделения&amp;" Управления Синтеза  " &amp; справочники!J13 &amp;", Ревизор "&amp;IF(C$8="Р","Регионального","Местного")&amp;" Отделения МГК "&amp;Территории</f>
        <v>Праведник, Глава Синтеза Всевышнего ИДИВО Управления Синтеза  Вильгельма Екатерины, Ревизор Регионального Отделения МГК Москвы</v>
      </c>
      <c r="C28" s="119" t="s">
        <v>4822</v>
      </c>
      <c r="D28" s="119"/>
      <c r="E28" s="119"/>
      <c r="F28" s="119"/>
      <c r="G28" s="119"/>
      <c r="H28" s="119"/>
      <c r="I28" s="119"/>
      <c r="J28" s="119"/>
    </row>
    <row r="29" spans="1:10" x14ac:dyDescent="0.25">
      <c r="A29" s="34">
        <v>17</v>
      </c>
      <c r="B29" s="44" t="str">
        <f>справочники!M18&amp;" "&amp;Наименование_Подразделения&amp;" Управления Синтеза "&amp;справочники!J14&amp;", Дома Синтеза МЦИС "&amp;УС</f>
        <v>Адепт, Глава Синтеза Творца ИДИВО Управления Синтеза Юстаса Сивиллы, Дома Синтеза МЦИС Кут Хуми Фаинь</v>
      </c>
      <c r="C29" s="119" t="s">
        <v>4823</v>
      </c>
      <c r="D29" s="119"/>
      <c r="E29" s="119"/>
      <c r="F29" s="119"/>
      <c r="G29" s="119"/>
      <c r="H29" s="119"/>
      <c r="I29" s="119"/>
      <c r="J29" s="119"/>
    </row>
    <row r="30" spans="1:10" x14ac:dyDescent="0.25">
      <c r="A30" s="34">
        <v>18</v>
      </c>
      <c r="B30" s="44" t="str">
        <f>справочники!M19&amp;" "&amp;Наименование_Подразделения&amp;" Управления Синтеза "&amp;справочники!J15&amp;", Метагалактической Академии Наук "&amp;Территории&amp;" МЦИС "&amp;УС</f>
        <v>Адепт, Глава Синтеза Теурга ИДИВО Управления Синтеза Александра Тамилы, Метагалактической Академии Наук Москвы МЦИС Кут Хуми Фаинь</v>
      </c>
      <c r="C30" s="119" t="s">
        <v>4858</v>
      </c>
      <c r="D30" s="119"/>
      <c r="E30" s="119"/>
      <c r="F30" s="119"/>
      <c r="G30" s="119"/>
      <c r="H30" s="119"/>
      <c r="I30" s="119"/>
      <c r="J30" s="119"/>
    </row>
    <row r="31" spans="1:10" x14ac:dyDescent="0.25">
      <c r="A31" s="34">
        <v>19</v>
      </c>
      <c r="B31" s="44" t="str">
        <f>справочники!M20&amp;" "&amp;Наименование_Подразделения&amp;" Управления Cинтеза "&amp;справочники!J16&amp;", Института Энергопотенциала МЦИС "&amp;УС</f>
        <v>Адепт, Глава Синтеза Ману ИДИВО Управления Cинтеза Яромира Ники, Института Энергопотенциала МЦИС Кут Хуми Фаинь</v>
      </c>
      <c r="C31" s="119" t="s">
        <v>4824</v>
      </c>
      <c r="D31" s="119"/>
      <c r="E31" s="119"/>
      <c r="F31" s="119"/>
      <c r="G31" s="119"/>
      <c r="H31" s="119"/>
      <c r="I31" s="119"/>
      <c r="J31" s="119"/>
    </row>
    <row r="32" spans="1:10" x14ac:dyDescent="0.25">
      <c r="A32" s="34">
        <v>20</v>
      </c>
      <c r="B32" s="44" t="str">
        <f>справочники!M21&amp;" "&amp;Наименование_Подразделения&amp;" Управления Cинтеза "&amp;справочники!J17&amp;", Метагалактического Агентства Информации МЦИС "&amp;УС</f>
        <v>Адепт, Глава Синтеза Предначального ИДИВО Управления Cинтеза Сераписа Велетте, Метагалактического Агентства Информации МЦИС Кут Хуми Фаинь</v>
      </c>
      <c r="C32" s="119" t="s">
        <v>4825</v>
      </c>
      <c r="D32" s="119"/>
      <c r="E32" s="119"/>
      <c r="F32" s="119"/>
      <c r="G32" s="119"/>
      <c r="H32" s="119"/>
      <c r="I32" s="119"/>
      <c r="J32" s="119"/>
    </row>
    <row r="33" spans="1:10" x14ac:dyDescent="0.25">
      <c r="B33" s="100" t="s">
        <v>8</v>
      </c>
    </row>
    <row r="34" spans="1:10" x14ac:dyDescent="0.25">
      <c r="A34" s="34">
        <v>21</v>
      </c>
      <c r="B34" s="43" t="str">
        <f>справочники!M22&amp;" "&amp;Наименование_Подразделения&amp;" Управления Синтеза "&amp;справочники!J18&amp;" Высшей Школы Синтеза "&amp;Изначальность&amp;" Изначальности"</f>
        <v>Архат, Глава Идивного Синтеза Владыки ИДИВО Управления Синтеза Эдуарда Эмилии Высшей Школы Синтеза 192 Изначальности</v>
      </c>
      <c r="C34" s="119" t="s">
        <v>4826</v>
      </c>
      <c r="D34" s="119"/>
      <c r="E34" s="119"/>
      <c r="F34" s="119"/>
      <c r="G34" s="119"/>
      <c r="H34" s="119"/>
      <c r="I34" s="119"/>
      <c r="J34" s="119"/>
    </row>
    <row r="35" spans="1:10" x14ac:dyDescent="0.25">
      <c r="A35" s="34">
        <v>22</v>
      </c>
      <c r="B35" s="43" t="str">
        <f>справочники!M23&amp;" "&amp;Наименование_Подразделения&amp;" Управления Синтеза "&amp;справочники!J19&amp;" Высшей Школы Синтеза "&amp;Изначальность&amp;" Изначальности"</f>
        <v>Архат, Глава Идивного Синтеза Учителя ИДИВО Управления Синтеза Фадея Елены Высшей Школы Синтеза 192 Изначальности</v>
      </c>
      <c r="C35" s="119" t="s">
        <v>4827</v>
      </c>
      <c r="D35" s="119"/>
      <c r="E35" s="119"/>
      <c r="F35" s="119"/>
      <c r="G35" s="119"/>
      <c r="H35" s="119"/>
      <c r="I35" s="119"/>
      <c r="J35" s="119"/>
    </row>
    <row r="36" spans="1:10" x14ac:dyDescent="0.25">
      <c r="A36" s="34">
        <v>23</v>
      </c>
      <c r="B36" s="43" t="str">
        <f>справочники!M24&amp;" "&amp;Наименование_Подразделения&amp;" Управления Синтеза "&amp;справочники!J20&amp;" Высшей Школы Синтеза "&amp;Изначальность&amp;" Изначальности"</f>
        <v>Архат, Глава Идивного Синтеза Логоса ИДИВО Управления Синтеза Серафима Валерии Высшей Школы Синтеза 192 Изначальности</v>
      </c>
      <c r="C36" s="119" t="s">
        <v>4828</v>
      </c>
      <c r="D36" s="119"/>
      <c r="E36" s="119"/>
      <c r="F36" s="119"/>
      <c r="G36" s="119"/>
      <c r="H36" s="119"/>
      <c r="I36" s="119"/>
      <c r="J36" s="119"/>
    </row>
    <row r="37" spans="1:10" x14ac:dyDescent="0.25">
      <c r="A37" s="34">
        <v>24</v>
      </c>
      <c r="B37" s="43" t="str">
        <f>справочники!M25&amp;" "&amp;Наименование_Подразделения&amp;" Управления Синтеза "&amp;справочники!J21&amp;" Высшей Школы Синтеза "&amp;Изначальность&amp;" Изначальности"</f>
        <v>Архат, Глава Идивного Синтеза Аспекта ИДИВО Управления Синтеза Святослава Олеси Высшей Школы Синтеза 192 Изначальности</v>
      </c>
      <c r="C37" s="119" t="s">
        <v>4829</v>
      </c>
      <c r="D37" s="119"/>
      <c r="E37" s="119"/>
      <c r="F37" s="119"/>
      <c r="G37" s="119"/>
      <c r="H37" s="119"/>
      <c r="I37" s="119"/>
      <c r="J37" s="119"/>
    </row>
    <row r="38" spans="1:10" x14ac:dyDescent="0.25">
      <c r="A38" s="34">
        <v>25</v>
      </c>
      <c r="B38" s="41" t="str">
        <f>справочники!M26&amp;" "&amp;Наименование_Подразделения&amp;" Управления Синтеза "&amp;справочники!J22&amp;", Член МГК "&amp;Территории</f>
        <v>Архат, Глава Идивного Синтеза Ипостаси ИДИВО Управления Синтеза Эоана Антуанэты, Член МГК Москвы</v>
      </c>
      <c r="C38" s="119" t="s">
        <v>5099</v>
      </c>
      <c r="D38" s="119"/>
      <c r="E38" s="119"/>
      <c r="F38" s="119"/>
      <c r="G38" s="119"/>
      <c r="H38" s="119"/>
      <c r="I38" s="119"/>
      <c r="J38" s="119"/>
    </row>
    <row r="39" spans="1:10" x14ac:dyDescent="0.25">
      <c r="A39" s="34">
        <v>26</v>
      </c>
      <c r="B39" s="41" t="str">
        <f>справочники!M27&amp;" "&amp;Наименование_Подразделения&amp;" Управления Синтеза "&amp;справочники!J23&amp;", Член МГК "&amp;Территории</f>
        <v>Архат, Глава Идивного Синтеза Сотрудника ИДИВО Управления Синтеза Сергея Юлианы, Член МГК Москвы</v>
      </c>
      <c r="C39" s="119" t="s">
        <v>4830</v>
      </c>
      <c r="D39" s="119"/>
      <c r="E39" s="119"/>
      <c r="F39" s="119"/>
      <c r="G39" s="119"/>
      <c r="H39" s="119"/>
      <c r="I39" s="119"/>
      <c r="J39" s="119"/>
    </row>
    <row r="40" spans="1:10" x14ac:dyDescent="0.25">
      <c r="A40" s="34">
        <v>27</v>
      </c>
      <c r="B40" s="41" t="str">
        <f>справочники!M28&amp;" "&amp;Наименование_Подразделения&amp;" Управления Синтеза "&amp;справочники!J24&amp;", Член МГК "&amp;Территории</f>
        <v>Архат, Глава Идивного Синтеза Ведущего ИДИВО Управления Синтеза Сулеймана Синтии, Член МГК Москвы</v>
      </c>
      <c r="C40" s="119" t="s">
        <v>4831</v>
      </c>
      <c r="D40" s="119"/>
      <c r="E40" s="119"/>
      <c r="F40" s="119"/>
      <c r="G40" s="119"/>
      <c r="H40" s="119"/>
      <c r="I40" s="119"/>
      <c r="J40" s="119"/>
    </row>
    <row r="41" spans="1:10" x14ac:dyDescent="0.25">
      <c r="A41" s="34">
        <v>28</v>
      </c>
      <c r="B41" s="41" t="str">
        <f>справочники!M29&amp;" "&amp;Наименование_Подразделения&amp;" Управления Синтеза "&amp;справочники!J25&amp;", Член МГК "&amp;Территории</f>
        <v>Архат, Глава Идивного Синтеза Праведника ИДИВО Управления Синтеза Себастьяна Виктории, Член МГК Москвы</v>
      </c>
      <c r="C41" s="119" t="s">
        <v>4832</v>
      </c>
      <c r="D41" s="119"/>
      <c r="E41" s="119"/>
      <c r="F41" s="119"/>
      <c r="G41" s="119"/>
      <c r="H41" s="119"/>
      <c r="I41" s="119"/>
      <c r="J41" s="119"/>
    </row>
    <row r="42" spans="1:10" x14ac:dyDescent="0.25">
      <c r="A42" s="34">
        <v>29</v>
      </c>
      <c r="B42" s="44" t="str">
        <f>справочники!M30&amp;" "&amp;Наименование_Подразделения&amp;" Управления Синтеза "&amp;справочники!J26&amp;", МЦИС "&amp;УС</f>
        <v>Архат, Глава Идивного Синтеза ИДИВО Адепта ИДИВО Управления Синтеза Теодора Дариды, МЦИС Кут Хуми Фаинь</v>
      </c>
      <c r="C42" s="119" t="s">
        <v>4833</v>
      </c>
      <c r="D42" s="119"/>
      <c r="E42" s="119"/>
      <c r="F42" s="119"/>
      <c r="G42" s="119"/>
      <c r="H42" s="119"/>
      <c r="I42" s="119"/>
      <c r="J42" s="119"/>
    </row>
    <row r="43" spans="1:10" x14ac:dyDescent="0.25">
      <c r="A43" s="34">
        <v>30</v>
      </c>
      <c r="B43" s="44" t="str">
        <f>справочники!M31&amp;" "&amp;Наименование_Подразделения&amp;" Управления Синтеза "&amp;справочники!J27&amp;", МЦИС "&amp;УС</f>
        <v>Архат, Глава Идивного Синтеза Синтезтела Архата ИДИВО Управления Синтеза Антея Алины, МЦИС Кут Хуми Фаинь</v>
      </c>
      <c r="C43" s="119" t="s">
        <v>4834</v>
      </c>
      <c r="D43" s="119"/>
      <c r="E43" s="119"/>
      <c r="F43" s="119"/>
      <c r="G43" s="119"/>
      <c r="H43" s="119"/>
      <c r="I43" s="119"/>
      <c r="J43" s="119"/>
    </row>
    <row r="44" spans="1:10" x14ac:dyDescent="0.25">
      <c r="A44" s="34">
        <v>31</v>
      </c>
      <c r="B44" s="44" t="str">
        <f>справочники!M32&amp;" "&amp;Наименование_Подразделения&amp;" Управления Синтеза "&amp;справочники!J28&amp;", МЦИС "&amp;УС</f>
        <v>Архат, Глава Идивного Синтеза Истины ИДИВО Управления Синтеза Наума Софьи, МЦИС Кут Хуми Фаинь</v>
      </c>
      <c r="C44" s="119" t="s">
        <v>4835</v>
      </c>
      <c r="D44" s="119"/>
      <c r="E44" s="119"/>
      <c r="F44" s="119"/>
      <c r="G44" s="119"/>
      <c r="H44" s="119"/>
      <c r="I44" s="119"/>
      <c r="J44" s="119"/>
    </row>
    <row r="45" spans="1:10" x14ac:dyDescent="0.25">
      <c r="A45" s="34">
        <v>32</v>
      </c>
      <c r="B45" s="44" t="str">
        <f>справочники!M33&amp;" "&amp;Наименование_Подразделения&amp;" Управления Синтеза "&amp;справочники!J29&amp;", МЦИС "&amp;УС</f>
        <v>Архат, Глава Идивного Синтеза Ока ИДИВО Управления Синтеза Велемира Агафьи, МЦИС Кут Хуми Фаинь</v>
      </c>
      <c r="C45" s="119" t="s">
        <v>4836</v>
      </c>
      <c r="D45" s="119"/>
      <c r="E45" s="119"/>
      <c r="F45" s="119"/>
      <c r="G45" s="119"/>
      <c r="H45" s="119"/>
      <c r="I45" s="119"/>
      <c r="J45" s="119"/>
    </row>
    <row r="46" spans="1:10" x14ac:dyDescent="0.25">
      <c r="A46" s="34">
        <v>33</v>
      </c>
      <c r="B46" s="43" t="str">
        <f>справочники!M34&amp;" "&amp;Наименование_Подразделения&amp; " Управления Синтеза "&amp;справочники!J30&amp;" Высшей Школы Синтеза "&amp;Изначальность&amp;" Изначальности"</f>
        <v>Посвященный, Глава Иерархического Синтеза Хум ИДИВО Управления Синтеза Георга Дарьи Высшей Школы Синтеза 192 Изначальности</v>
      </c>
      <c r="C46" s="119" t="s">
        <v>4837</v>
      </c>
      <c r="D46" s="119"/>
      <c r="E46" s="119"/>
      <c r="F46" s="119"/>
      <c r="G46" s="119"/>
      <c r="H46" s="119"/>
      <c r="I46" s="119"/>
      <c r="J46" s="119"/>
    </row>
    <row r="47" spans="1:10" x14ac:dyDescent="0.25">
      <c r="A47" s="34">
        <v>34</v>
      </c>
      <c r="B47" s="43" t="str">
        <f>справочники!M35&amp;" "&amp;Наименование_Подразделения&amp; " Управления Синтеза "&amp;справочники!J31&amp;" Высшей Школы Синтеза "&amp;Изначальность&amp;" Изначальности"</f>
        <v>Посвященный, Глава Иерархического Синтеза Абсолюта ИДИВО Управления Синтеза Алексея Иланы Высшей Школы Синтеза 192 Изначальности</v>
      </c>
      <c r="C47" s="119" t="s">
        <v>4838</v>
      </c>
      <c r="D47" s="119"/>
      <c r="E47" s="119"/>
      <c r="F47" s="119"/>
      <c r="G47" s="119"/>
      <c r="H47" s="119"/>
      <c r="I47" s="119"/>
      <c r="J47" s="119"/>
    </row>
    <row r="48" spans="1:10" x14ac:dyDescent="0.25">
      <c r="A48" s="34">
        <v>35</v>
      </c>
      <c r="B48" s="43" t="str">
        <f>справочники!M36&amp;" "&amp;Наименование_Подразделения&amp; " Управления Синтеза "&amp;справочники!J32&amp;" Высшей Школы Синтеза "&amp;Изначальность&amp;" Изначальности"</f>
        <v>Посвященный, Глава Иерархического Синтеза Омеги ИДИВО Управления Синтеза Эмиля Яны Высшей Школы Синтеза 192 Изначальности</v>
      </c>
      <c r="C48" s="119" t="s">
        <v>4839</v>
      </c>
      <c r="D48" s="119"/>
      <c r="E48" s="119"/>
      <c r="F48" s="119"/>
      <c r="G48" s="119"/>
      <c r="H48" s="119"/>
      <c r="I48" s="119"/>
      <c r="J48" s="119"/>
    </row>
    <row r="49" spans="1:10" x14ac:dyDescent="0.25">
      <c r="A49" s="34">
        <v>36</v>
      </c>
      <c r="B49" s="43" t="str">
        <f>справочники!M37&amp;" "&amp;Наименование_Подразделения&amp; " Управления Синтеза "&amp;справочники!J33&amp;" Высшей Школы Синтеза "&amp;Изначальность&amp;" Изначальности"</f>
        <v>Посвященный, Глава Иерархического Синтеза Монады ИДИВО Управления Синтеза Дария Давлаты Высшей Школы Синтеза 192 Изначальности</v>
      </c>
      <c r="C49" s="119" t="s">
        <v>4840</v>
      </c>
      <c r="D49" s="119"/>
      <c r="E49" s="119"/>
      <c r="F49" s="119"/>
      <c r="G49" s="119"/>
      <c r="H49" s="119"/>
      <c r="I49" s="119"/>
      <c r="J49" s="119"/>
    </row>
    <row r="50" spans="1:10" x14ac:dyDescent="0.25">
      <c r="A50" s="34">
        <v>37</v>
      </c>
      <c r="B50" s="41" t="str">
        <f>справочники!M38&amp;" "&amp;Наименование_Подразделения&amp; " Управления Синтеза "&amp;справочники!J34&amp;", Член МГК "&amp;Территории</f>
        <v>Посвященный, Глава Иерархического Синтеза ИДИВО Человека Изначальности ИДИВО Управления Синтеза Валентина Ирины, Член МГК Москвы</v>
      </c>
      <c r="C50" s="119" t="s">
        <v>4841</v>
      </c>
      <c r="D50" s="119"/>
      <c r="E50" s="119"/>
      <c r="F50" s="119"/>
      <c r="G50" s="119"/>
      <c r="H50" s="119"/>
      <c r="I50" s="119"/>
      <c r="J50" s="119"/>
    </row>
    <row r="51" spans="1:10" x14ac:dyDescent="0.25">
      <c r="A51" s="34">
        <v>38</v>
      </c>
      <c r="B51" s="41" t="str">
        <f>справочники!M39&amp;" "&amp;Наименование_Подразделения&amp; " Управления Синтеза "&amp;справочники!J35&amp;", Член МГК "&amp;Территории</f>
        <v>Посвященный, Глава Иерархического Синтеза Физического Тела ИДИВО Управления Синтеза Савия Лины, Член МГК Москвы</v>
      </c>
      <c r="C51" s="119" t="s">
        <v>4842</v>
      </c>
      <c r="D51" s="119"/>
      <c r="E51" s="119"/>
      <c r="F51" s="119"/>
      <c r="G51" s="119"/>
      <c r="H51" s="119"/>
      <c r="I51" s="119"/>
      <c r="J51" s="119"/>
    </row>
    <row r="52" spans="1:10" x14ac:dyDescent="0.25">
      <c r="A52" s="34">
        <v>39</v>
      </c>
      <c r="B52" s="41" t="str">
        <f>справочники!M40&amp;" "&amp;Наименование_Подразделения&amp; " Управления Синтеза "&amp;справочники!J36&amp;", Член МГК "&amp;Территории</f>
        <v>Посвященный, Глава Иерархического Синтеза Разума ИДИВО Управления Синтеза Вячеслава Анастасии, Член МГК Москвы</v>
      </c>
      <c r="C52" s="119" t="s">
        <v>5179</v>
      </c>
      <c r="D52" s="119"/>
      <c r="E52" s="119"/>
      <c r="F52" s="119"/>
      <c r="G52" s="119"/>
      <c r="H52" s="119"/>
      <c r="I52" s="119"/>
      <c r="J52" s="119"/>
    </row>
    <row r="53" spans="1:10" x14ac:dyDescent="0.25">
      <c r="A53" s="34">
        <v>40</v>
      </c>
      <c r="B53" s="41" t="str">
        <f>справочники!M41&amp;" "&amp;Наименование_Подразделения&amp; " Управления Синтеза "&amp;справочники!J37&amp;", Член МГК "&amp;Территории</f>
        <v>Посвященный, Глава Иерархического Синтеза Сердца ИДИВО Управления Синтеза Андрея Омы, Член МГК Москвы</v>
      </c>
      <c r="C53" s="119" t="s">
        <v>4844</v>
      </c>
      <c r="D53" s="119"/>
      <c r="E53" s="119"/>
      <c r="F53" s="119"/>
      <c r="G53" s="119"/>
      <c r="H53" s="119"/>
      <c r="I53" s="119"/>
      <c r="J53" s="119"/>
    </row>
    <row r="54" spans="1:10" x14ac:dyDescent="0.25">
      <c r="A54" s="34">
        <v>41</v>
      </c>
      <c r="B54" s="44" t="str">
        <f>справочники!M42&amp;" "&amp;Наименование_Подразделения&amp; " Управления Синтеза "&amp;справочники!J38&amp;", МЦИС "&amp;УС</f>
        <v>Посвященный, Глава Иерархического Синтеза Мышления ИДИВО Управления Синтеза Давида Сольвейг, МЦИС Кут Хуми Фаинь</v>
      </c>
      <c r="C54" s="119" t="s">
        <v>4845</v>
      </c>
      <c r="D54" s="119"/>
      <c r="E54" s="119"/>
      <c r="F54" s="119"/>
      <c r="G54" s="119"/>
      <c r="H54" s="119"/>
      <c r="I54" s="119"/>
      <c r="J54" s="119"/>
    </row>
    <row r="55" spans="1:10" x14ac:dyDescent="0.25">
      <c r="A55" s="34">
        <v>42</v>
      </c>
      <c r="B55" s="44" t="str">
        <f>справочники!M43&amp;" "&amp;Наименование_Подразделения&amp; " Управления Синтеза "&amp;справочники!J39&amp;", МЦИС "&amp;УС</f>
        <v>Посвященный, Глава Иерархического Синтеза Головерсума ИДИВО Управления Синтеза Евгения Октавии, МЦИС Кут Хуми Фаинь</v>
      </c>
      <c r="C55" s="119" t="s">
        <v>4846</v>
      </c>
      <c r="D55" s="119"/>
      <c r="E55" s="119"/>
      <c r="F55" s="119"/>
      <c r="G55" s="119"/>
      <c r="H55" s="119"/>
      <c r="I55" s="119"/>
      <c r="J55" s="119"/>
    </row>
    <row r="56" spans="1:10" x14ac:dyDescent="0.25">
      <c r="A56" s="34">
        <v>43</v>
      </c>
      <c r="B56" s="44" t="str">
        <f>справочники!M44&amp;" "&amp;Наименование_Подразделения&amp; " Управления Синтеза "&amp;справочники!J40&amp;", МЦИС "&amp;УС</f>
        <v>Посвященный, Глава Иерархического Синтеза Восприятия ИДИВО Управления Синтеза Дмитрия Кристины, МЦИС Кут Хуми Фаинь</v>
      </c>
      <c r="C56" s="119" t="s">
        <v>4847</v>
      </c>
      <c r="D56" s="119"/>
      <c r="E56" s="119"/>
      <c r="F56" s="119"/>
      <c r="G56" s="119"/>
      <c r="H56" s="119"/>
      <c r="I56" s="119"/>
      <c r="J56" s="119"/>
    </row>
    <row r="57" spans="1:10" x14ac:dyDescent="0.25">
      <c r="A57" s="34">
        <v>44</v>
      </c>
      <c r="B57" s="44" t="str">
        <f>справочники!M45&amp;" "&amp;Наименование_Подразделения&amp; " Управления Синтеза "&amp;справочники!J41&amp;", МЦИС "&amp;УС</f>
        <v>Посвященный, Глава Иерархического Синтеза Вечности Отца ИДИВО Управления Синтеза Есения Версавии, МЦИС Кут Хуми Фаинь</v>
      </c>
      <c r="C57" s="119" t="s">
        <v>4848</v>
      </c>
      <c r="D57" s="119"/>
      <c r="E57" s="119"/>
      <c r="F57" s="119"/>
      <c r="G57" s="119"/>
      <c r="H57" s="119"/>
      <c r="I57" s="119"/>
      <c r="J57" s="119"/>
    </row>
    <row r="58" spans="1:10" x14ac:dyDescent="0.25">
      <c r="A58" s="34">
        <v>45</v>
      </c>
      <c r="B58" s="43" t="str">
        <f>справочники!M46&amp;" "&amp;Наименование_Подразделения&amp; " Управления Синтеза "&amp;справочники!J42&amp;" Высшей Школы Синтеза "&amp;Изначальность&amp;" Изначальности"</f>
        <v>Ученик, Глава Цивилизационного Синтеза ИДИВО Человека Проявления ИДИВО Управления Синтеза Константина Ксении Высшей Школы Синтеза 192 Изначальности</v>
      </c>
      <c r="C58" s="119" t="s">
        <v>4849</v>
      </c>
      <c r="D58" s="119"/>
      <c r="E58" s="119"/>
      <c r="F58" s="119"/>
      <c r="G58" s="119"/>
      <c r="H58" s="119"/>
      <c r="I58" s="119"/>
      <c r="J58" s="119"/>
    </row>
    <row r="59" spans="1:10" x14ac:dyDescent="0.25">
      <c r="A59" s="34">
        <v>46</v>
      </c>
      <c r="B59" s="43" t="str">
        <f>справочники!M47&amp;" "&amp;Наименование_Подразделения&amp; " Управления Синтеза "&amp;справочники!J43&amp;" Высшей Школы Синтеза "&amp;Изначальность&amp;" Изначальности"</f>
        <v>Ученик, Глава Цивилизационного Синтеза Синтезтела ИДИВО Управления Синтеза Ростислава Эммы Высшей Школы Синтеза 192 Изначальности</v>
      </c>
      <c r="C59" s="119" t="s">
        <v>5100</v>
      </c>
      <c r="D59" s="119"/>
      <c r="E59" s="119"/>
      <c r="F59" s="119"/>
      <c r="G59" s="119"/>
      <c r="H59" s="119"/>
      <c r="I59" s="119"/>
      <c r="J59" s="119"/>
    </row>
    <row r="60" spans="1:10" x14ac:dyDescent="0.25">
      <c r="A60" s="34">
        <v>47</v>
      </c>
      <c r="B60" s="43" t="str">
        <f>справочники!M48&amp;" "&amp;Наименование_Подразделения&amp; " Управления Синтеза "&amp;справочники!J44&amp;" Высшей Школы Синтеза "&amp;Изначальность&amp;" Изначальности"</f>
        <v>Ученик, Глава Цивилизационного Синтеза Сообразительности ИДИВО Управления Синтеза Яна Стафии Высшей Школы Синтеза 192 Изначальности</v>
      </c>
      <c r="C60" s="119" t="s">
        <v>4850</v>
      </c>
      <c r="D60" s="119"/>
      <c r="E60" s="119"/>
      <c r="F60" s="119"/>
      <c r="G60" s="119"/>
      <c r="H60" s="119"/>
      <c r="I60" s="119"/>
      <c r="J60" s="119"/>
    </row>
    <row r="61" spans="1:10" x14ac:dyDescent="0.25">
      <c r="A61" s="34">
        <v>48</v>
      </c>
      <c r="B61" s="43" t="str">
        <f>справочники!M49&amp;" "&amp;Наименование_Подразделения&amp; " Управления Синтеза "&amp;справочники!J45&amp;" Высшей Школы Синтеза "&amp;Изначальность&amp;" Изначальности"</f>
        <v>Ученик, Глава Цивилизационного Синтеза Осмысленности ИДИВО Управления Синтеза Василия Оксаны Высшей Школы Синтеза 192 Изначальности</v>
      </c>
      <c r="C61" s="119" t="s">
        <v>4851</v>
      </c>
      <c r="D61" s="119"/>
      <c r="E61" s="119"/>
      <c r="F61" s="119"/>
      <c r="G61" s="119"/>
      <c r="H61" s="119"/>
      <c r="I61" s="119"/>
      <c r="J61" s="119"/>
    </row>
    <row r="62" spans="1:10" x14ac:dyDescent="0.25">
      <c r="A62" s="34">
        <v>49</v>
      </c>
      <c r="B62" s="41" t="str">
        <f>справочники!M50&amp;" "&amp;Наименование_Подразделения&amp; " Управления Синтеза "&amp;справочники!J46&amp;", Член МГК "&amp;Территории</f>
        <v>Ученик, Глава Цивилизационного Синтеза Ума ИДИВО Управления Синтеза Арсения Ульяны, Член МГК Москвы</v>
      </c>
      <c r="C62" s="119" t="s">
        <v>4852</v>
      </c>
      <c r="D62" s="119"/>
      <c r="E62" s="119"/>
      <c r="F62" s="119"/>
      <c r="G62" s="119"/>
      <c r="H62" s="119"/>
      <c r="I62" s="119"/>
      <c r="J62" s="119"/>
    </row>
    <row r="63" spans="1:10" x14ac:dyDescent="0.25">
      <c r="A63" s="34">
        <v>50</v>
      </c>
      <c r="B63" s="41" t="str">
        <f>справочники!M51&amp;" "&amp;Наименование_Подразделения&amp; " Управления Синтеза "&amp;справочники!J47&amp;", Член МГК "&amp;Территории</f>
        <v>Ученик, Глава Цивилизационного Синтеза Провидения ИДИВО Управления Синтеза Огюста Беатрисс, Член МГК Москвы</v>
      </c>
      <c r="C63" s="119" t="s">
        <v>4853</v>
      </c>
      <c r="D63" s="119"/>
      <c r="E63" s="119"/>
      <c r="F63" s="119"/>
      <c r="G63" s="119"/>
      <c r="H63" s="119"/>
      <c r="I63" s="119"/>
      <c r="J63" s="119"/>
    </row>
    <row r="64" spans="1:10" x14ac:dyDescent="0.25">
      <c r="A64" s="34">
        <v>51</v>
      </c>
      <c r="B64" s="41" t="str">
        <f>справочники!M52&amp;" "&amp;Наименование_Подразделения&amp; " Управления Синтеза "&amp;справочники!J48&amp;", Член МГК "&amp;Территории</f>
        <v>Ученик, Глава Цивилизационного Синтеза Огненной Нити ИДИВО Управления Синтеза Илия Оливии, Член МГК Москвы</v>
      </c>
      <c r="C64" s="119" t="s">
        <v>4854</v>
      </c>
      <c r="D64" s="119"/>
      <c r="E64" s="119"/>
      <c r="F64" s="119"/>
      <c r="G64" s="119"/>
      <c r="H64" s="119"/>
      <c r="I64" s="119"/>
      <c r="J64" s="119"/>
    </row>
    <row r="65" spans="1:10" x14ac:dyDescent="0.25">
      <c r="A65" s="34">
        <v>52</v>
      </c>
      <c r="B65" s="41" t="str">
        <f>справочники!M53&amp;" "&amp;Наименование_Подразделения&amp; " Управления Синтеза "&amp;справочники!J49&amp;", Член МГК "&amp;Территории</f>
        <v>Ученик, Глава Цивилизационного Синтеза Пламени Отца ИДИВО Управления Синтеза Геральда Аллы, Член МГК Москвы</v>
      </c>
      <c r="C65" s="119" t="s">
        <v>4855</v>
      </c>
      <c r="D65" s="119"/>
      <c r="E65" s="119"/>
      <c r="F65" s="119"/>
      <c r="G65" s="119"/>
      <c r="H65" s="119"/>
      <c r="I65" s="119"/>
      <c r="J65" s="119"/>
    </row>
    <row r="66" spans="1:10" x14ac:dyDescent="0.25">
      <c r="A66" s="34">
        <v>53</v>
      </c>
      <c r="B66" s="44" t="str">
        <f>справочники!M54&amp;" "&amp;Наименование_Подразделения&amp; " Управления Синтеза "&amp;справочники!J50&amp;", МЦИС "&amp;УС</f>
        <v>Ученик, Глава Цивилизационного Синтеза ИДИВО Человека Метагалактики ИДИВО Управления Синтеза Платона Натали, МЦИС Кут Хуми Фаинь</v>
      </c>
      <c r="C66" s="119" t="s">
        <v>4856</v>
      </c>
      <c r="D66" s="119"/>
      <c r="E66" s="119"/>
      <c r="F66" s="119"/>
      <c r="G66" s="119"/>
      <c r="H66" s="119"/>
      <c r="I66" s="119"/>
      <c r="J66" s="119"/>
    </row>
    <row r="67" spans="1:10" x14ac:dyDescent="0.25">
      <c r="A67" s="34">
        <v>54</v>
      </c>
      <c r="B67" s="44" t="str">
        <f>справочники!M55&amp;" "&amp;Наименование_Подразделения&amp; " Управления Синтеза "&amp;справочники!J51&amp;", МЦИС "&amp;УС</f>
        <v>Ученик, Глава Цивилизационного Синтеза Трансвизора ИДИВО Управления Синтеза Николая Эвы, МЦИС Кут Хуми Фаинь</v>
      </c>
      <c r="C67" s="119" t="s">
        <v>4857</v>
      </c>
      <c r="D67" s="119"/>
      <c r="E67" s="119"/>
      <c r="F67" s="119"/>
      <c r="G67" s="119"/>
      <c r="H67" s="119"/>
      <c r="I67" s="119"/>
      <c r="J67" s="119"/>
    </row>
    <row r="68" spans="1:10" x14ac:dyDescent="0.25">
      <c r="A68" s="34">
        <v>55</v>
      </c>
      <c r="B68" s="44" t="str">
        <f>справочники!M56&amp;" "&amp;Наименование_Подразделения&amp; " Управления Синтеза "&amp;справочники!J52&amp;", МЦИС "&amp;УС</f>
        <v>Ученик, Глава Цивилизационного Синтеза Интеллекта ИДИВО Управления Синтеза Игоря Ланы, МЦИС Кут Хуми Фаинь</v>
      </c>
      <c r="C68" s="119" t="s">
        <v>4894</v>
      </c>
      <c r="D68" s="119"/>
      <c r="E68" s="119"/>
      <c r="F68" s="119"/>
      <c r="G68" s="119"/>
      <c r="H68" s="119"/>
      <c r="I68" s="119"/>
      <c r="J68" s="119"/>
    </row>
    <row r="69" spans="1:10" x14ac:dyDescent="0.25">
      <c r="A69" s="34">
        <v>56</v>
      </c>
      <c r="B69" s="44" t="str">
        <f>справочники!M57&amp;" "&amp;Наименование_Подразделения&amp; " Управления Синтеза "&amp;справочники!J53&amp;", МЦИС "&amp;УС</f>
        <v>Ученик, Глава Цивилизационного Синтеза Престола ИДИВО Управления Синтеза Яра Одель, МЦИС Кут Хуми Фаинь</v>
      </c>
      <c r="C69" s="119" t="s">
        <v>4859</v>
      </c>
      <c r="D69" s="119"/>
      <c r="E69" s="119"/>
      <c r="F69" s="119"/>
      <c r="G69" s="119"/>
      <c r="H69" s="119"/>
      <c r="I69" s="119"/>
      <c r="J69" s="119"/>
    </row>
    <row r="70" spans="1:10" x14ac:dyDescent="0.25">
      <c r="A70" s="34">
        <v>57</v>
      </c>
      <c r="B70" s="43" t="str">
        <f>справочники!M58&amp;" "&amp;Наименование_Подразделения&amp;" Управления Синтеза "&amp;справочники!J54&amp;" Высшей Школы Синтеза "&amp;Изначальность&amp;" Изначальности"</f>
        <v>Человек Изначальный, Глава Психодинамического Синтеза Веры ИДИВО Управления Синтеза Вадима Тамары Высшей Школы Синтеза 192 Изначальности</v>
      </c>
      <c r="C70" s="119" t="s">
        <v>5195</v>
      </c>
      <c r="D70" s="119"/>
      <c r="E70" s="119"/>
      <c r="F70" s="119"/>
      <c r="G70" s="119"/>
      <c r="H70" s="119"/>
      <c r="I70" s="119"/>
      <c r="J70" s="119"/>
    </row>
    <row r="71" spans="1:10" x14ac:dyDescent="0.25">
      <c r="A71" s="34">
        <v>58</v>
      </c>
      <c r="B71" s="43" t="str">
        <f>справочники!M59&amp;" "&amp;Наименование_Подразделения&amp;" Управления Синтеза "&amp;справочники!J55&amp;" Высшей Школы Синтеза "&amp;Изначальность&amp;" Изначальности"</f>
        <v>Человек Изначальный, Глава Психодинамического Синтеза Чувствознания ИДИВО Управления Синтеза Огнеслава Нины Высшей Школы Синтеза 192 Изначальности</v>
      </c>
      <c r="C71" s="119" t="s">
        <v>4861</v>
      </c>
      <c r="D71" s="119"/>
      <c r="E71" s="119"/>
      <c r="F71" s="119"/>
      <c r="G71" s="119"/>
      <c r="H71" s="119"/>
      <c r="I71" s="119"/>
      <c r="J71" s="119"/>
    </row>
    <row r="72" spans="1:10" x14ac:dyDescent="0.25">
      <c r="A72" s="34">
        <v>59</v>
      </c>
      <c r="B72" s="43" t="str">
        <f>справочники!M60&amp;" "&amp;Наименование_Подразделения&amp;" Управления Синтеза "&amp;справочники!J56&amp;" Высшей Школы Синтеза "&amp;Изначальность&amp;" Изначальности"</f>
        <v>Человек Изначальный, Глава Психодинамического Синтеза Потенциала ИДИВО Управления Синтеза Марка Орфеи Высшей Школы Синтеза 192 Изначальности</v>
      </c>
      <c r="C72" s="119" t="s">
        <v>4862</v>
      </c>
      <c r="D72" s="119"/>
      <c r="E72" s="119"/>
      <c r="F72" s="119"/>
      <c r="G72" s="119"/>
      <c r="H72" s="119"/>
      <c r="I72" s="119"/>
      <c r="J72" s="119"/>
    </row>
    <row r="73" spans="1:10" x14ac:dyDescent="0.25">
      <c r="A73" s="34">
        <v>60</v>
      </c>
      <c r="B73" s="43" t="str">
        <f>справочники!M61&amp;" "&amp;Наименование_Подразделения&amp;" Управления Синтеза "&amp;справочники!J57&amp;" Высшей Школы Синтеза "&amp;Изначальность&amp;" Изначальности"</f>
        <v>Человек Изначальный, Глава Психодинамического Синтеза Мощи Отца ИДИВО Управления Синтеза Теона Вергилии Высшей Школы Синтеза 192 Изначальности</v>
      </c>
      <c r="C73" s="119" t="s">
        <v>4863</v>
      </c>
      <c r="D73" s="119"/>
      <c r="E73" s="119"/>
      <c r="F73" s="119"/>
      <c r="G73" s="119"/>
      <c r="H73" s="119"/>
      <c r="I73" s="119"/>
      <c r="J73" s="119"/>
    </row>
    <row r="74" spans="1:10" x14ac:dyDescent="0.25">
      <c r="A74" s="34">
        <v>61</v>
      </c>
      <c r="B74" s="41" t="str">
        <f>справочники!M62&amp;" "&amp;Наименование_Подразделения&amp;" Управления Синтеза "&amp;справочники!J58&amp;", Член МГК "&amp;Территории</f>
        <v>Человек Изначальный, Глава Психодинамического Синтеза ИДИВО Человека Планеты ИДИВО Управления Синтеза Трофима Василисы, Член МГК Москвы</v>
      </c>
      <c r="C74" s="119" t="s">
        <v>4864</v>
      </c>
      <c r="D74" s="119"/>
      <c r="E74" s="119"/>
      <c r="F74" s="119"/>
      <c r="G74" s="119"/>
      <c r="H74" s="119"/>
      <c r="I74" s="119"/>
      <c r="J74" s="119"/>
    </row>
    <row r="75" spans="1:10" x14ac:dyDescent="0.25">
      <c r="A75" s="34">
        <v>62</v>
      </c>
      <c r="B75" s="41" t="str">
        <f>справочники!M63&amp;" "&amp;Наименование_Подразделения&amp;" Управления Синтеза "&amp;справочники!J59&amp;", Член МГК "&amp;Территории</f>
        <v>Человек Изначальный, Глава Психодинамического Синтеза Столпа ИДИВО Управления Синтеза Емельяна Варвары, Член МГК Москвы</v>
      </c>
      <c r="C75" s="119" t="s">
        <v>4865</v>
      </c>
      <c r="D75" s="119"/>
      <c r="E75" s="119"/>
      <c r="F75" s="119"/>
      <c r="G75" s="119"/>
      <c r="H75" s="119"/>
      <c r="I75" s="119"/>
      <c r="J75" s="119"/>
    </row>
    <row r="76" spans="1:10" x14ac:dyDescent="0.25">
      <c r="A76" s="34">
        <v>63</v>
      </c>
      <c r="B76" s="41" t="str">
        <f>справочники!M64&amp;" "&amp;Наименование_Подразделения&amp;" Управления Синтеза "&amp;справочники!J60&amp;", Член МГК "&amp;Территории</f>
        <v>Человек Изначальный, Глава Психодинамического Синтеза Сознания ИДИВО Управления Синтеза Ефрема Арины, Член МГК Москвы</v>
      </c>
      <c r="C76" s="119" t="s">
        <v>4866</v>
      </c>
      <c r="D76" s="119"/>
      <c r="E76" s="119"/>
      <c r="F76" s="119"/>
      <c r="G76" s="119"/>
      <c r="H76" s="119"/>
      <c r="I76" s="119"/>
      <c r="J76" s="119"/>
    </row>
    <row r="77" spans="1:10" x14ac:dyDescent="0.25">
      <c r="A77" s="34">
        <v>64</v>
      </c>
      <c r="B77" s="41" t="str">
        <f>справочники!M65&amp;" "&amp;Наименование_Подразделения&amp;" Управления Синтеза "&amp;справочники!J61&amp;", Член МГК "&amp;Территории</f>
        <v>Человек Изначальный, Глава Психодинамического Синтеза Грааля ИДИВО Управления Синтеза Натана Амалии, Член МГК Москвы</v>
      </c>
      <c r="C77" s="119" t="s">
        <v>4867</v>
      </c>
      <c r="D77" s="119"/>
      <c r="E77" s="119"/>
      <c r="F77" s="119"/>
      <c r="G77" s="119"/>
      <c r="H77" s="119"/>
      <c r="I77" s="119"/>
      <c r="J77" s="119"/>
    </row>
    <row r="78" spans="1:10" x14ac:dyDescent="0.25">
      <c r="A78" s="34">
        <v>65</v>
      </c>
      <c r="B78" s="44" t="str">
        <f>справочники!M66&amp;" "&amp;Наименование_Подразделения&amp;" Управления Синтеза "&amp;справочники!J62&amp;", МЦИС "&amp;УС</f>
        <v>Человек Изначальный, Глава Психодинамического Синтеза Синтезобраза ИДИВО Управления Синтеза Артёма Елизаветы, МЦИС Кут Хуми Фаинь</v>
      </c>
      <c r="C78" s="119" t="s">
        <v>4868</v>
      </c>
      <c r="D78" s="119"/>
      <c r="E78" s="119"/>
      <c r="F78" s="119"/>
      <c r="G78" s="119"/>
      <c r="H78" s="119"/>
      <c r="I78" s="119"/>
      <c r="J78" s="119"/>
    </row>
    <row r="79" spans="1:10" x14ac:dyDescent="0.25">
      <c r="A79" s="34">
        <v>66</v>
      </c>
      <c r="B79" s="44" t="str">
        <f>справочники!M67&amp;" "&amp;Наименование_Подразделения&amp;" Управления Синтеза "&amp;справочники!J63&amp;", МЦИС "&amp;УС</f>
        <v>Человек Изначальный, Глава Психодинамического Синтеза Души ИДИВО Управления Синтеза Игнатия Веры, МЦИС Кут Хуми Фаинь</v>
      </c>
      <c r="C79" s="119" t="s">
        <v>4869</v>
      </c>
      <c r="D79" s="119"/>
      <c r="E79" s="119"/>
      <c r="F79" s="119"/>
      <c r="G79" s="119"/>
      <c r="H79" s="119"/>
      <c r="I79" s="119"/>
      <c r="J79" s="119"/>
    </row>
    <row r="80" spans="1:10" x14ac:dyDescent="0.25">
      <c r="A80" s="34">
        <v>67</v>
      </c>
      <c r="B80" s="44" t="str">
        <f>справочники!M68&amp;" "&amp;Наименование_Подразделения&amp;" Управления Синтеза "&amp;справочники!J64&amp;", МЦИС "&amp;УС</f>
        <v>Человек Изначальный, Глава Психодинамического Синтеза Слова Отца ИДИВО Управления Синтеза Юлиана Мирославы, МЦИС Кут Хуми Фаинь</v>
      </c>
      <c r="C80" s="119" t="s">
        <v>4870</v>
      </c>
      <c r="D80" s="119"/>
      <c r="E80" s="119"/>
      <c r="F80" s="119"/>
      <c r="G80" s="119"/>
      <c r="H80" s="119"/>
      <c r="I80" s="119"/>
      <c r="J80" s="119"/>
    </row>
    <row r="81" spans="1:10" x14ac:dyDescent="0.25">
      <c r="A81" s="34">
        <v>68</v>
      </c>
      <c r="B81" s="44" t="str">
        <f>справочники!M69&amp;" "&amp;Наименование_Подразделения&amp;" Управления Синтеза "&amp;справочники!J65&amp;", МЦИС "&amp;УС</f>
        <v>Человек Изначальный, Глава Психодинамического Синтеза Образа Отца ИДИВО Управления Синтеза Аркадия Даяны, МЦИС Кут Хуми Фаинь</v>
      </c>
      <c r="C81" s="119" t="s">
        <v>4871</v>
      </c>
      <c r="D81" s="119"/>
      <c r="E81" s="119"/>
      <c r="F81" s="119"/>
      <c r="G81" s="119"/>
      <c r="H81" s="119"/>
      <c r="I81" s="119"/>
      <c r="J81" s="119"/>
    </row>
    <row r="82" spans="1:10" x14ac:dyDescent="0.25">
      <c r="C82" s="37"/>
      <c r="D82" s="116"/>
    </row>
  </sheetData>
  <pageMargins left="0.35433070866141736" right="0.23622047244094491" top="0.15748031496062992" bottom="0.15748031496062992" header="0.31496062992125984" footer="0.31496062992125984"/>
  <pageSetup paperSize="9" scale="74" fitToHeight="2" orientation="landscape" r:id="rId1"/>
  <colBreaks count="1" manualBreakCount="1">
    <brk id="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1"/>
  <sheetViews>
    <sheetView zoomScale="40" zoomScaleNormal="40" workbookViewId="0">
      <selection activeCell="A4" sqref="A4:AG4"/>
    </sheetView>
  </sheetViews>
  <sheetFormatPr defaultColWidth="8.28515625" defaultRowHeight="24" customHeight="1" x14ac:dyDescent="0.25"/>
  <cols>
    <col min="1" max="33" width="14.140625" customWidth="1"/>
  </cols>
  <sheetData>
    <row r="1" spans="1:49" ht="23.25" x14ac:dyDescent="0.35">
      <c r="A1" s="276" t="s">
        <v>4935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</row>
    <row r="3" spans="1:49" ht="24" customHeight="1" x14ac:dyDescent="0.25">
      <c r="A3" s="30"/>
      <c r="B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49" ht="46.5" x14ac:dyDescent="0.7">
      <c r="A4" s="277" t="str">
        <f>"Иерархическая структура Метагалактического Центра Ипостаси Синтеза "&amp;УС</f>
        <v>Иерархическая структура Метагалактического Центра Ипостаси Синтеза Кут Хуми Фаинь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</row>
    <row r="5" spans="1:49" ht="24" customHeight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</row>
    <row r="6" spans="1:49" s="28" customFormat="1" ht="101.45" customHeight="1" x14ac:dyDescent="0.25">
      <c r="N6" s="237" t="str">
        <f>Полномочные!B15</f>
        <v>Учитель, Ипостась Огня ИДИВО 192 Изначальности, Глава Метагалактического Центра Ипостаси Синтеза Кут Хуми Фаинь</v>
      </c>
      <c r="O6" s="238"/>
      <c r="P6" s="238"/>
      <c r="Q6" s="238"/>
      <c r="R6" s="238"/>
      <c r="S6" s="239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9" s="46" customFormat="1" ht="50.45" customHeight="1" thickBot="1" x14ac:dyDescent="0.4">
      <c r="N7" s="240" t="str">
        <f>Полномочные!C15</f>
        <v xml:space="preserve">Ушакова Елена </v>
      </c>
      <c r="O7" s="241"/>
      <c r="P7" s="241"/>
      <c r="Q7" s="241"/>
      <c r="R7" s="241"/>
      <c r="S7" s="242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</row>
    <row r="8" spans="1:49" s="46" customFormat="1" ht="50.45" customHeight="1" thickBot="1" x14ac:dyDescent="0.4"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</row>
    <row r="9" spans="1:49" s="46" customFormat="1" ht="102" customHeight="1" x14ac:dyDescent="0.35">
      <c r="J9" s="45"/>
      <c r="K9" s="45"/>
      <c r="L9" s="45"/>
      <c r="M9" s="45"/>
      <c r="N9" s="45"/>
      <c r="O9" s="45"/>
      <c r="AC9" s="278" t="str">
        <f>Полномочные!B29</f>
        <v>Адепт, Глава Синтеза Творца ИДИВО Управления Синтеза Юстаса Сивиллы, Дома Синтеза МЦИС Кут Хуми Фаинь</v>
      </c>
      <c r="AD9" s="279"/>
      <c r="AE9" s="279"/>
      <c r="AF9" s="279"/>
      <c r="AG9" s="280"/>
    </row>
    <row r="10" spans="1:49" s="46" customFormat="1" ht="50.45" customHeight="1" thickBot="1" x14ac:dyDescent="0.4">
      <c r="J10" s="45"/>
      <c r="K10" s="45"/>
      <c r="L10" s="45"/>
      <c r="M10" s="45"/>
      <c r="N10" s="45"/>
      <c r="O10" s="45"/>
      <c r="AC10" s="281" t="str">
        <f>Полномочные!C29</f>
        <v>Бирюкова Марина</v>
      </c>
      <c r="AD10" s="282"/>
      <c r="AE10" s="282"/>
      <c r="AF10" s="282"/>
      <c r="AG10" s="283"/>
    </row>
    <row r="11" spans="1:49" s="46" customFormat="1" ht="50.45" customHeight="1" thickBot="1" x14ac:dyDescent="0.4"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49" s="46" customFormat="1" ht="100.9" customHeight="1" x14ac:dyDescent="0.35">
      <c r="E12" s="45"/>
      <c r="F12" s="45"/>
      <c r="H12" s="45"/>
      <c r="U12" s="284" t="str">
        <f>Полномочные!B30</f>
        <v>Адепт, Глава Синтеза Теурга ИДИВО Управления Синтеза Александра Тамилы, Метагалактической Академии Наук Москвы МЦИС Кут Хуми Фаинь</v>
      </c>
      <c r="V12" s="285"/>
      <c r="W12" s="285"/>
      <c r="X12" s="285"/>
      <c r="Y12" s="286"/>
      <c r="AB12" s="270" t="str">
        <f>Полномочные!B42</f>
        <v>Архат, Глава Идивного Синтеза ИДИВО Адепта ИДИВО Управления Синтеза Теодора Дариды, МЦИС Кут Хуми Фаинь</v>
      </c>
      <c r="AC12" s="271"/>
      <c r="AD12" s="271"/>
      <c r="AE12" s="271"/>
      <c r="AF12" s="272"/>
    </row>
    <row r="13" spans="1:49" s="46" customFormat="1" ht="50.45" customHeight="1" thickBot="1" x14ac:dyDescent="0.4">
      <c r="E13" s="45"/>
      <c r="F13" s="45"/>
      <c r="H13" s="45"/>
      <c r="U13" s="273" t="str">
        <f>Полномочные!C30</f>
        <v>Иванова Анастасия</v>
      </c>
      <c r="V13" s="274"/>
      <c r="W13" s="274"/>
      <c r="X13" s="274"/>
      <c r="Y13" s="275"/>
      <c r="AB13" s="258" t="str">
        <f>Полномочные!C42</f>
        <v>Тупотина Любовь</v>
      </c>
      <c r="AC13" s="259"/>
      <c r="AD13" s="259"/>
      <c r="AE13" s="259"/>
      <c r="AF13" s="260"/>
    </row>
    <row r="14" spans="1:49" s="46" customFormat="1" ht="50.45" customHeight="1" thickBot="1" x14ac:dyDescent="0.4">
      <c r="K14" s="45"/>
    </row>
    <row r="15" spans="1:49" s="46" customFormat="1" ht="102" customHeight="1" x14ac:dyDescent="0.35">
      <c r="K15" s="45"/>
      <c r="L15" s="45"/>
      <c r="M15" s="249" t="str">
        <f>Полномочные!B31</f>
        <v>Адепт, Глава Синтеза Ману ИДИВО Управления Cинтеза Яромира Ники, Института Энергопотенциала МЦИС Кут Хуми Фаинь</v>
      </c>
      <c r="N15" s="250"/>
      <c r="O15" s="250"/>
      <c r="P15" s="250"/>
      <c r="Q15" s="251"/>
      <c r="T15" s="261" t="str">
        <f>Полномочные!B43</f>
        <v>Архат, Глава Идивного Синтеза Синтезтела Архата ИДИВО Управления Синтеза Антея Алины, МЦИС Кут Хуми Фаинь</v>
      </c>
      <c r="U15" s="262"/>
      <c r="V15" s="262"/>
      <c r="W15" s="262"/>
      <c r="X15" s="263"/>
      <c r="AA15" s="270" t="str">
        <f>Полномочные!B54</f>
        <v>Посвященный, Глава Иерархического Синтеза Мышления ИДИВО Управления Синтеза Давида Сольвейг, МЦИС Кут Хуми Фаинь</v>
      </c>
      <c r="AB15" s="271"/>
      <c r="AC15" s="271"/>
      <c r="AD15" s="271"/>
      <c r="AE15" s="272"/>
    </row>
    <row r="16" spans="1:49" ht="50.45" customHeight="1" thickBot="1" x14ac:dyDescent="0.3">
      <c r="M16" s="255" t="str">
        <f>Полномочные!C31</f>
        <v>Устинова Ирина</v>
      </c>
      <c r="N16" s="256"/>
      <c r="O16" s="256"/>
      <c r="P16" s="256"/>
      <c r="Q16" s="257"/>
      <c r="T16" s="246" t="str">
        <f>Полномочные!C43</f>
        <v>Потемкина Татьяна</v>
      </c>
      <c r="U16" s="247"/>
      <c r="V16" s="247"/>
      <c r="W16" s="247"/>
      <c r="X16" s="248"/>
      <c r="AA16" s="258" t="str">
        <f>Полномочные!C54</f>
        <v>Шабурова Елена</v>
      </c>
      <c r="AB16" s="259"/>
      <c r="AC16" s="259"/>
      <c r="AD16" s="259"/>
      <c r="AE16" s="260"/>
      <c r="AW16" s="32"/>
    </row>
    <row r="17" spans="1:49" ht="50.45" customHeight="1" thickBot="1" x14ac:dyDescent="0.3">
      <c r="AW17" s="32"/>
    </row>
    <row r="18" spans="1:49" ht="100.9" customHeight="1" x14ac:dyDescent="0.25">
      <c r="E18" s="231" t="str">
        <f>Полномочные!B32</f>
        <v>Адепт, Глава Синтеза Предначального ИДИВО Управления Cинтеза Сераписа Велетте, Метагалактического Агентства Информации МЦИС Кут Хуми Фаинь</v>
      </c>
      <c r="F18" s="232"/>
      <c r="G18" s="232"/>
      <c r="H18" s="232"/>
      <c r="I18" s="233"/>
      <c r="L18" s="249" t="str">
        <f>Полномочные!B44</f>
        <v>Архат, Глава Идивного Синтеза Истины ИДИВО Управления Синтеза Наума Софьи, МЦИС Кут Хуми Фаинь</v>
      </c>
      <c r="M18" s="250"/>
      <c r="N18" s="250"/>
      <c r="O18" s="250"/>
      <c r="P18" s="251"/>
      <c r="S18" s="261" t="str">
        <f>Полномочные!B55</f>
        <v>Посвященный, Глава Иерархического Синтеза Головерсума ИДИВО Управления Синтеза Евгения Октавии, МЦИС Кут Хуми Фаинь</v>
      </c>
      <c r="T18" s="262"/>
      <c r="U18" s="262"/>
      <c r="V18" s="262"/>
      <c r="W18" s="263"/>
      <c r="Z18" s="270" t="str">
        <f>Полномочные!B66</f>
        <v>Ученик, Глава Цивилизационного Синтеза ИДИВО Человека Метагалактики ИДИВО Управления Синтеза Платона Натали, МЦИС Кут Хуми Фаинь</v>
      </c>
      <c r="AA18" s="271"/>
      <c r="AB18" s="271"/>
      <c r="AC18" s="271"/>
      <c r="AD18" s="272"/>
      <c r="AW18" s="32"/>
    </row>
    <row r="19" spans="1:49" ht="50.45" customHeight="1" thickBot="1" x14ac:dyDescent="0.3">
      <c r="E19" s="264" t="str">
        <f>Полномочные!C32</f>
        <v>Кишиневский Сергей</v>
      </c>
      <c r="F19" s="265"/>
      <c r="G19" s="265"/>
      <c r="H19" s="265"/>
      <c r="I19" s="266"/>
      <c r="L19" s="267" t="str">
        <f>Полномочные!C44</f>
        <v>Павлова Надежда</v>
      </c>
      <c r="M19" s="268"/>
      <c r="N19" s="268"/>
      <c r="O19" s="268"/>
      <c r="P19" s="269"/>
      <c r="S19" s="246" t="str">
        <f>Полномочные!C55</f>
        <v>Щербакова Любовь</v>
      </c>
      <c r="T19" s="247"/>
      <c r="U19" s="247"/>
      <c r="V19" s="247"/>
      <c r="W19" s="248"/>
      <c r="Z19" s="258" t="str">
        <f>Полномочные!C66</f>
        <v>Панина Лариса</v>
      </c>
      <c r="AA19" s="259"/>
      <c r="AB19" s="259"/>
      <c r="AC19" s="259"/>
      <c r="AD19" s="260"/>
      <c r="AW19" s="32"/>
    </row>
    <row r="20" spans="1:49" ht="50.45" customHeight="1" thickBot="1" x14ac:dyDescent="0.3">
      <c r="AW20" s="32"/>
    </row>
    <row r="21" spans="1:49" ht="100.9" customHeight="1" x14ac:dyDescent="0.25">
      <c r="D21" s="231" t="str">
        <f>Полномочные!B45</f>
        <v>Архат, Глава Идивного Синтеза Ока ИДИВО Управления Синтеза Велемира Агафьи, МЦИС Кут Хуми Фаинь</v>
      </c>
      <c r="E21" s="232"/>
      <c r="F21" s="232"/>
      <c r="G21" s="232"/>
      <c r="H21" s="233"/>
      <c r="K21" s="249" t="str">
        <f>Полномочные!B56</f>
        <v>Посвященный, Глава Иерархического Синтеза Восприятия ИДИВО Управления Синтеза Дмитрия Кристины, МЦИС Кут Хуми Фаинь</v>
      </c>
      <c r="L21" s="250"/>
      <c r="M21" s="250"/>
      <c r="N21" s="250"/>
      <c r="O21" s="251"/>
      <c r="R21" s="261" t="str">
        <f>Полномочные!B67</f>
        <v>Ученик, Глава Цивилизационного Синтеза Трансвизора ИДИВО Управления Синтеза Николая Эвы, МЦИС Кут Хуми Фаинь</v>
      </c>
      <c r="S21" s="262"/>
      <c r="T21" s="262"/>
      <c r="U21" s="262"/>
      <c r="V21" s="263"/>
      <c r="Y21" s="270" t="str">
        <f>Полномочные!B78</f>
        <v>Человек Изначальный, Глава Психодинамического Синтеза Синтезобраза ИДИВО Управления Синтеза Артёма Елизаветы, МЦИС Кут Хуми Фаинь</v>
      </c>
      <c r="Z21" s="271"/>
      <c r="AA21" s="271"/>
      <c r="AB21" s="271"/>
      <c r="AC21" s="272"/>
      <c r="AW21" s="32"/>
    </row>
    <row r="22" spans="1:49" ht="50.45" customHeight="1" thickBot="1" x14ac:dyDescent="0.3">
      <c r="D22" s="252" t="str">
        <f>Полномочные!C45</f>
        <v xml:space="preserve">Леппик Галина </v>
      </c>
      <c r="E22" s="253"/>
      <c r="F22" s="253"/>
      <c r="G22" s="253"/>
      <c r="H22" s="254"/>
      <c r="K22" s="243" t="str">
        <f>Полномочные!C56</f>
        <v>Константинова Елена</v>
      </c>
      <c r="L22" s="244"/>
      <c r="M22" s="244"/>
      <c r="N22" s="244"/>
      <c r="O22" s="245"/>
      <c r="R22" s="246" t="str">
        <f>Полномочные!C67</f>
        <v>Райко Оксана</v>
      </c>
      <c r="S22" s="247"/>
      <c r="T22" s="247"/>
      <c r="U22" s="247"/>
      <c r="V22" s="248"/>
      <c r="Y22" s="258" t="str">
        <f>Полномочные!C78</f>
        <v>Иванова Елена</v>
      </c>
      <c r="Z22" s="259"/>
      <c r="AA22" s="259"/>
      <c r="AB22" s="259"/>
      <c r="AC22" s="260"/>
      <c r="AW22" s="32"/>
    </row>
    <row r="23" spans="1:49" ht="50.45" customHeight="1" thickBot="1" x14ac:dyDescent="0.4">
      <c r="Z23" s="45"/>
      <c r="AA23" s="45"/>
      <c r="AB23" s="45"/>
      <c r="AC23" s="45"/>
      <c r="AD23" s="45"/>
      <c r="AW23" s="135"/>
    </row>
    <row r="24" spans="1:49" ht="100.9" customHeight="1" x14ac:dyDescent="0.25">
      <c r="C24" s="231" t="str">
        <f>Полномочные!B57</f>
        <v>Посвященный, Глава Иерархического Синтеза Вечности Отца ИДИВО Управления Синтеза Есения Версавии, МЦИС Кут Хуми Фаинь</v>
      </c>
      <c r="D24" s="232"/>
      <c r="E24" s="232"/>
      <c r="F24" s="232"/>
      <c r="G24" s="233"/>
      <c r="J24" s="249" t="str">
        <f>Полномочные!B68</f>
        <v>Ученик, Глава Цивилизационного Синтеза Интеллекта ИДИВО Управления Синтеза Игоря Ланы, МЦИС Кут Хуми Фаинь</v>
      </c>
      <c r="K24" s="250"/>
      <c r="L24" s="250"/>
      <c r="M24" s="250"/>
      <c r="N24" s="251"/>
      <c r="Q24" s="261" t="str">
        <f>Полномочные!B79</f>
        <v>Человек Изначальный, Глава Психодинамического Синтеза Души ИДИВО Управления Синтеза Игнатия Веры, МЦИС Кут Хуми Фаинь</v>
      </c>
      <c r="R24" s="262"/>
      <c r="S24" s="262"/>
      <c r="T24" s="262"/>
      <c r="U24" s="263"/>
      <c r="Z24" s="31"/>
      <c r="AA24" s="31"/>
      <c r="AB24" s="31"/>
      <c r="AC24" s="31"/>
      <c r="AD24" s="31"/>
      <c r="AE24" s="31"/>
      <c r="AF24" s="31"/>
      <c r="AG24" s="31"/>
      <c r="AU24" s="31"/>
    </row>
    <row r="25" spans="1:49" ht="50.45" customHeight="1" thickBot="1" x14ac:dyDescent="0.3">
      <c r="C25" s="234" t="str">
        <f>Полномочные!C57</f>
        <v>Казачков Илья</v>
      </c>
      <c r="D25" s="235"/>
      <c r="E25" s="235"/>
      <c r="F25" s="235"/>
      <c r="G25" s="236"/>
      <c r="J25" s="243" t="str">
        <f>Полномочные!C68</f>
        <v xml:space="preserve">Лукина Наиля </v>
      </c>
      <c r="K25" s="244"/>
      <c r="L25" s="244"/>
      <c r="M25" s="244"/>
      <c r="N25" s="245"/>
      <c r="Q25" s="246" t="str">
        <f>Полномочные!C79</f>
        <v>Гусарова Галина</v>
      </c>
      <c r="R25" s="247"/>
      <c r="S25" s="247"/>
      <c r="T25" s="247"/>
      <c r="U25" s="248"/>
      <c r="Y25" s="31"/>
    </row>
    <row r="26" spans="1:49" ht="50.45" customHeight="1" thickBot="1" x14ac:dyDescent="0.4">
      <c r="G26" s="45"/>
      <c r="H26" s="45"/>
      <c r="I26" s="45"/>
      <c r="J26" s="45"/>
      <c r="K26" s="45"/>
      <c r="Y26" s="45"/>
    </row>
    <row r="27" spans="1:49" ht="102" customHeight="1" x14ac:dyDescent="0.25">
      <c r="B27" s="231" t="str">
        <f>Полномочные!B69</f>
        <v>Ученик, Глава Цивилизационного Синтеза Престола ИДИВО Управления Синтеза Яра Одель, МЦИС Кут Хуми Фаинь</v>
      </c>
      <c r="C27" s="232"/>
      <c r="D27" s="232"/>
      <c r="E27" s="232"/>
      <c r="F27" s="233"/>
      <c r="G27" s="31"/>
      <c r="H27" s="31"/>
      <c r="I27" s="249" t="str">
        <f>Полномочные!B80</f>
        <v>Человек Изначальный, Глава Психодинамического Синтеза Слова Отца ИДИВО Управления Синтеза Юлиана Мирославы, МЦИС Кут Хуми Фаинь</v>
      </c>
      <c r="J27" s="250"/>
      <c r="K27" s="250"/>
      <c r="L27" s="250"/>
      <c r="M27" s="25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49" ht="50.45" customHeight="1" thickBot="1" x14ac:dyDescent="0.3">
      <c r="B28" s="234" t="str">
        <f>Полномочные!C69</f>
        <v>Новоселова Евгения</v>
      </c>
      <c r="C28" s="235"/>
      <c r="D28" s="235"/>
      <c r="E28" s="235"/>
      <c r="F28" s="236"/>
      <c r="I28" s="243" t="str">
        <f>Полномочные!C80</f>
        <v>Брагин Дмитрий</v>
      </c>
      <c r="J28" s="244"/>
      <c r="K28" s="244"/>
      <c r="L28" s="244"/>
      <c r="M28" s="245"/>
      <c r="R28" s="32"/>
      <c r="X28" s="32"/>
    </row>
    <row r="29" spans="1:49" ht="50.45" customHeight="1" thickBot="1" x14ac:dyDescent="0.4">
      <c r="F29" s="45"/>
      <c r="L29" s="135"/>
      <c r="R29" s="135"/>
      <c r="X29" s="135"/>
    </row>
    <row r="30" spans="1:49" ht="100.9" customHeight="1" x14ac:dyDescent="0.25">
      <c r="A30" s="231" t="str">
        <f>Полномочные!B81</f>
        <v>Человек Изначальный, Глава Психодинамического Синтеза Образа Отца ИДИВО Управления Синтеза Аркадия Даяны, МЦИС Кут Хуми Фаинь</v>
      </c>
      <c r="B30" s="232"/>
      <c r="C30" s="232"/>
      <c r="D30" s="232"/>
      <c r="E30" s="233"/>
      <c r="F30" s="31"/>
      <c r="G30" s="31"/>
      <c r="H30" s="31"/>
      <c r="I30" s="31"/>
      <c r="J30" s="31"/>
    </row>
    <row r="31" spans="1:49" ht="50.45" customHeight="1" thickBot="1" x14ac:dyDescent="0.3">
      <c r="A31" s="234" t="str">
        <f>Полномочные!C81</f>
        <v>Пурденко Елена</v>
      </c>
      <c r="B31" s="235"/>
      <c r="C31" s="235"/>
      <c r="D31" s="235"/>
      <c r="E31" s="236"/>
    </row>
  </sheetData>
  <mergeCells count="44">
    <mergeCell ref="AC10:AG10"/>
    <mergeCell ref="A1:AG1"/>
    <mergeCell ref="A4:AG4"/>
    <mergeCell ref="N6:S6"/>
    <mergeCell ref="N7:S7"/>
    <mergeCell ref="AC9:AG9"/>
    <mergeCell ref="U12:Y12"/>
    <mergeCell ref="AB12:AF12"/>
    <mergeCell ref="U13:Y13"/>
    <mergeCell ref="AB13:AF13"/>
    <mergeCell ref="M15:Q15"/>
    <mergeCell ref="T15:X15"/>
    <mergeCell ref="AA15:AE15"/>
    <mergeCell ref="M16:Q16"/>
    <mergeCell ref="T16:X16"/>
    <mergeCell ref="AA16:AE16"/>
    <mergeCell ref="E18:I18"/>
    <mergeCell ref="L18:P18"/>
    <mergeCell ref="S18:W18"/>
    <mergeCell ref="Z18:AD18"/>
    <mergeCell ref="E19:I19"/>
    <mergeCell ref="L19:P19"/>
    <mergeCell ref="S19:W19"/>
    <mergeCell ref="Z19:AD19"/>
    <mergeCell ref="D21:H21"/>
    <mergeCell ref="K21:O21"/>
    <mergeCell ref="R21:V21"/>
    <mergeCell ref="Y21:AC21"/>
    <mergeCell ref="D22:H22"/>
    <mergeCell ref="K22:O22"/>
    <mergeCell ref="R22:V22"/>
    <mergeCell ref="Y22:AC22"/>
    <mergeCell ref="C24:G24"/>
    <mergeCell ref="J24:N24"/>
    <mergeCell ref="Q24:U24"/>
    <mergeCell ref="A30:E30"/>
    <mergeCell ref="A31:E31"/>
    <mergeCell ref="C25:G25"/>
    <mergeCell ref="J25:N25"/>
    <mergeCell ref="Q25:U25"/>
    <mergeCell ref="B27:F27"/>
    <mergeCell ref="I27:M27"/>
    <mergeCell ref="B28:F28"/>
    <mergeCell ref="I28:M28"/>
  </mergeCells>
  <printOptions horizontalCentered="1" verticalCentered="1"/>
  <pageMargins left="0.31496062992125984" right="0.31496062992125984" top="0.23622047244094491" bottom="0.23622047244094491" header="0.31496062992125984" footer="0.19685039370078741"/>
  <pageSetup paperSize="9" scale="2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zoomScale="65" zoomScaleNormal="65" workbookViewId="0">
      <selection activeCell="G4" sqref="G4:BQ4"/>
    </sheetView>
  </sheetViews>
  <sheetFormatPr defaultRowHeight="15" x14ac:dyDescent="0.25"/>
  <cols>
    <col min="1" max="2" width="3.5703125" customWidth="1"/>
    <col min="3" max="3" width="5.7109375" bestFit="1" customWidth="1"/>
    <col min="4" max="75" width="3.5703125" customWidth="1"/>
    <col min="76" max="83" width="3.140625" customWidth="1"/>
  </cols>
  <sheetData>
    <row r="1" spans="1:75" ht="21" x14ac:dyDescent="0.35">
      <c r="A1" s="222" t="s">
        <v>4935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</row>
    <row r="3" spans="1: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36" x14ac:dyDescent="0.55000000000000004">
      <c r="A4" s="30"/>
      <c r="B4" s="30"/>
      <c r="C4" s="30"/>
      <c r="D4" s="30"/>
      <c r="E4" s="30"/>
      <c r="F4" s="30"/>
      <c r="G4" s="296" t="str">
        <f>CONCATENATE("Иерархическая структура Дома Отца ИДИВО ",Полномочные!C3," Изначальности, ",Полномочные!C6)</f>
        <v>Иерархическая структура Дома Отца ИДИВО 192 Изначальности, Москва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30"/>
      <c r="BS4" s="30"/>
      <c r="BT4" s="30"/>
      <c r="BU4" s="30"/>
      <c r="BV4" s="30"/>
      <c r="BW4" s="30"/>
    </row>
    <row r="5" spans="1:75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</row>
    <row r="6" spans="1:75" s="28" customFormat="1" ht="41.4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293" t="str">
        <f>Подразделение!G7</f>
        <v>Логос, Глава Дома Отца Управления Синтеза Изначальных Владык Кут Хуми Фаинь ИДИВО 192 Изначальности</v>
      </c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5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7" spans="1:75" s="46" customFormat="1" ht="21.75" thickBot="1" x14ac:dyDescent="0.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06" t="str">
        <f>TEXT(Полномочные!C16,)</f>
        <v>Бирюкова Евгения</v>
      </c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8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s="28" customFormat="1" ht="40.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</row>
    <row r="9" spans="1:75" s="28" customFormat="1" ht="78" customHeight="1" x14ac:dyDescent="0.25">
      <c r="A9" s="31"/>
      <c r="B9" s="31"/>
      <c r="C9" s="31"/>
      <c r="D9" s="31"/>
      <c r="E9" s="31"/>
      <c r="F9" s="31"/>
      <c r="G9" s="287" t="str">
        <f>Подразделение!G9</f>
        <v>Ведущий, Глава Ипостасного Синтеза Человека ИДИВО Управления Синтеза Византия Альбины Высшей Школы Синтеза 192 Изначальности</v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9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297" t="str">
        <f>Подразделение!G20</f>
        <v>Праведник, Глава Синтеза Неизречённого ИДИВО Управления Синтеза Владомира Стефаны, Член Регионального Cовета МГК Москвы</v>
      </c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9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03" t="str">
        <f>Подразделение!G31</f>
        <v>Адепт, Глава Синтеза Творца ИДИВО Управления Синтеза Юстаса Сивиллы, Дома Синтеза МЦИС Кут Хуми Фаинь</v>
      </c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5"/>
      <c r="BR9" s="31"/>
      <c r="BS9" s="31"/>
      <c r="BT9" s="31"/>
      <c r="BU9" s="31"/>
      <c r="BV9" s="31"/>
      <c r="BW9" s="31"/>
    </row>
    <row r="10" spans="1:75" s="46" customFormat="1" ht="21.75" thickBot="1" x14ac:dyDescent="0.4">
      <c r="A10" s="45"/>
      <c r="B10" s="45"/>
      <c r="C10" s="45"/>
      <c r="D10" s="45"/>
      <c r="E10" s="45"/>
      <c r="F10" s="45"/>
      <c r="G10" s="281" t="str">
        <f>TEXT(Полномочные!C21,)</f>
        <v>Бессонова Елена</v>
      </c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3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73" t="str">
        <f>TEXT(Полномочные!C25,)</f>
        <v>Леоненко Юрий</v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255" t="str">
        <f>TEXT(Полномочные!C29,)</f>
        <v>Бирюкова Марина</v>
      </c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7"/>
      <c r="BR10" s="45"/>
      <c r="BS10" s="45"/>
      <c r="BT10" s="45"/>
      <c r="BU10" s="45"/>
      <c r="BV10" s="45"/>
      <c r="BW10" s="45"/>
    </row>
    <row r="11" spans="1:75" s="28" customFormat="1" ht="34.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</row>
    <row r="12" spans="1:75" s="29" customFormat="1" ht="191.25" customHeight="1" x14ac:dyDescent="0.25">
      <c r="A12" s="32"/>
      <c r="B12" s="290" t="str">
        <f>Подразделение!G12</f>
        <v>Архат, Глава Идивного Синтеза Владыки ИДИВО Управления Синтеза Эдуарда Эмилии Высшей Школы Синтеза 192 Изначальности</v>
      </c>
      <c r="C12" s="291"/>
      <c r="D12" s="291"/>
      <c r="E12" s="291"/>
      <c r="F12" s="292"/>
      <c r="G12" s="32"/>
      <c r="H12" s="290" t="str">
        <f>Подразделение!G14</f>
        <v>Посвященный, Глава Иерархического Синтеза Хум ИДИВО Управления Синтеза Георга Дарьи Высшей Школы Синтеза 192 Изначальности</v>
      </c>
      <c r="I12" s="291"/>
      <c r="J12" s="291"/>
      <c r="K12" s="291"/>
      <c r="L12" s="292"/>
      <c r="M12" s="32"/>
      <c r="N12" s="290" t="str">
        <f>Подразделение!G16</f>
        <v>Ученик, Глава Цивилизационного Синтеза ИДИВО Человека Проявления ИДИВО Управления Синтеза Константина Ксении Высшей Школы Синтеза 192 Изначальности</v>
      </c>
      <c r="O12" s="291"/>
      <c r="P12" s="291"/>
      <c r="Q12" s="291"/>
      <c r="R12" s="292"/>
      <c r="S12" s="32"/>
      <c r="T12" s="290" t="str">
        <f>Подразделение!G18</f>
        <v>Человек Изначальный, Глава Психодинамического Синтеза Веры ИДИВО Управления Синтеза Вадима Тамары Высшей Школы Синтеза 192 Изначальности</v>
      </c>
      <c r="U12" s="291"/>
      <c r="V12" s="291"/>
      <c r="W12" s="291"/>
      <c r="X12" s="292"/>
      <c r="Y12" s="32"/>
      <c r="Z12" s="32"/>
      <c r="AA12" s="300" t="str">
        <f>Подразделение!G23</f>
        <v>Архат, Глава Идивного Синтеза Ипостаси ИДИВО Управления Синтеза Эоана Антуанэты, Член МГК Москвы</v>
      </c>
      <c r="AB12" s="301"/>
      <c r="AC12" s="301"/>
      <c r="AD12" s="301"/>
      <c r="AE12" s="302"/>
      <c r="AF12" s="32"/>
      <c r="AG12" s="300" t="str">
        <f>Подразделение!G25</f>
        <v>Посвященный, Глава Иерархического Синтеза ИДИВО Человека Изначальности ИДИВО Управления Синтеза Валентина Ирины, Член МГК Москвы</v>
      </c>
      <c r="AH12" s="301"/>
      <c r="AI12" s="301"/>
      <c r="AJ12" s="301"/>
      <c r="AK12" s="302"/>
      <c r="AL12" s="32"/>
      <c r="AM12" s="300" t="str">
        <f>Подразделение!G27</f>
        <v>Ученик, Глава Цивилизационного Синтеза Ума ИДИВО Управления Синтеза Арсения Ульяны, Член МГК Москвы</v>
      </c>
      <c r="AN12" s="301"/>
      <c r="AO12" s="301"/>
      <c r="AP12" s="301"/>
      <c r="AQ12" s="302"/>
      <c r="AR12" s="32"/>
      <c r="AS12" s="300" t="str">
        <f>Подразделение!G29</f>
        <v>Человек Изначальный, Глава Психодинамического Синтеза ИДИВО Человека Планеты ИДИВО Управления Синтеза Трофима Василисы, Член МГК Москвы</v>
      </c>
      <c r="AT12" s="301"/>
      <c r="AU12" s="301"/>
      <c r="AV12" s="301"/>
      <c r="AW12" s="302"/>
      <c r="AX12" s="32"/>
      <c r="AY12" s="32"/>
      <c r="AZ12" s="303" t="str">
        <f>Подразделение!G34</f>
        <v>Архат, Глава Идивного Синтеза ИДИВО Адепта ИДИВО Управления Синтеза Теодора Дариды, МЦИС Кут Хуми Фаинь</v>
      </c>
      <c r="BA12" s="304"/>
      <c r="BB12" s="304"/>
      <c r="BC12" s="304"/>
      <c r="BD12" s="305"/>
      <c r="BE12" s="32"/>
      <c r="BF12" s="303" t="str">
        <f>Подразделение!G36</f>
        <v>Посвященный, Глава Иерархического Синтеза Мышления ИДИВО Управления Синтеза Давида Сольвейг, МЦИС Кут Хуми Фаинь</v>
      </c>
      <c r="BG12" s="304"/>
      <c r="BH12" s="304"/>
      <c r="BI12" s="304"/>
      <c r="BJ12" s="305"/>
      <c r="BK12" s="32"/>
      <c r="BL12" s="303" t="str">
        <f>Подразделение!G38</f>
        <v>Ученик, Глава Цивилизационного Синтеза ИДИВО Человека Метагалактики ИДИВО Управления Синтеза Платона Натали, МЦИС Кут Хуми Фаинь</v>
      </c>
      <c r="BM12" s="304"/>
      <c r="BN12" s="304"/>
      <c r="BO12" s="304"/>
      <c r="BP12" s="305"/>
      <c r="BQ12" s="32"/>
      <c r="BR12" s="303" t="str">
        <f>Подразделение!G40</f>
        <v>Человек Изначальный, Глава Психодинамического Синтеза Синтезобраза ИДИВО Управления Синтеза Артёма Елизаветы, МЦИС Кут Хуми Фаинь</v>
      </c>
      <c r="BS12" s="304"/>
      <c r="BT12" s="304"/>
      <c r="BU12" s="304"/>
      <c r="BV12" s="305"/>
      <c r="BW12" s="32"/>
    </row>
    <row r="13" spans="1:75" s="136" customFormat="1" ht="48.75" customHeight="1" thickBot="1" x14ac:dyDescent="0.3">
      <c r="A13" s="135"/>
      <c r="B13" s="258" t="str">
        <f>TEXT(Полномочные!C34,)</f>
        <v>Зарубина Елена</v>
      </c>
      <c r="C13" s="259"/>
      <c r="D13" s="259"/>
      <c r="E13" s="259"/>
      <c r="F13" s="260"/>
      <c r="G13" s="135"/>
      <c r="H13" s="258" t="str">
        <f>TEXT(Полномочные!C46,)</f>
        <v>Жаркова Тамара</v>
      </c>
      <c r="I13" s="259"/>
      <c r="J13" s="259"/>
      <c r="K13" s="259"/>
      <c r="L13" s="260"/>
      <c r="M13" s="135"/>
      <c r="N13" s="258" t="str">
        <f>TEXT(Полномочные!C58,)</f>
        <v>Жигарева Галина</v>
      </c>
      <c r="O13" s="259"/>
      <c r="P13" s="259"/>
      <c r="Q13" s="259"/>
      <c r="R13" s="260"/>
      <c r="S13" s="135"/>
      <c r="T13" s="258" t="str">
        <f>TEXT(Полномочные!C70,)</f>
        <v>Лукаш Владимир</v>
      </c>
      <c r="U13" s="259"/>
      <c r="V13" s="259"/>
      <c r="W13" s="259"/>
      <c r="X13" s="260"/>
      <c r="Y13" s="135"/>
      <c r="Z13" s="135"/>
      <c r="AA13" s="246" t="str">
        <f>TEXT(Полномочные!C38,)</f>
        <v>Широкова Анна</v>
      </c>
      <c r="AB13" s="247"/>
      <c r="AC13" s="247"/>
      <c r="AD13" s="247"/>
      <c r="AE13" s="248"/>
      <c r="AF13" s="135"/>
      <c r="AG13" s="246" t="str">
        <f>TEXT(Полномочные!C50,)</f>
        <v>Золоторева Светлана</v>
      </c>
      <c r="AH13" s="247"/>
      <c r="AI13" s="247"/>
      <c r="AJ13" s="247"/>
      <c r="AK13" s="248"/>
      <c r="AL13" s="135"/>
      <c r="AM13" s="246" t="str">
        <f>TEXT(Полномочные!C62,)</f>
        <v>Фельшина Алла</v>
      </c>
      <c r="AN13" s="247"/>
      <c r="AO13" s="247"/>
      <c r="AP13" s="247"/>
      <c r="AQ13" s="248"/>
      <c r="AR13" s="135"/>
      <c r="AS13" s="246" t="str">
        <f>TEXT(Полномочные!C74,)</f>
        <v>Мухаметжанова Камила</v>
      </c>
      <c r="AT13" s="247"/>
      <c r="AU13" s="247"/>
      <c r="AV13" s="247"/>
      <c r="AW13" s="248"/>
      <c r="AX13" s="135"/>
      <c r="AY13" s="135"/>
      <c r="AZ13" s="243" t="str">
        <f>TEXT(Полномочные!C42,)</f>
        <v>Тупотина Любовь</v>
      </c>
      <c r="BA13" s="244"/>
      <c r="BB13" s="244"/>
      <c r="BC13" s="244"/>
      <c r="BD13" s="245"/>
      <c r="BE13" s="135"/>
      <c r="BF13" s="243" t="str">
        <f>TEXT(Полномочные!C54,)</f>
        <v>Шабурова Елена</v>
      </c>
      <c r="BG13" s="244"/>
      <c r="BH13" s="244"/>
      <c r="BI13" s="244"/>
      <c r="BJ13" s="245"/>
      <c r="BK13" s="135"/>
      <c r="BL13" s="243" t="str">
        <f>TEXT(Полномочные!C66,)</f>
        <v>Панина Лариса</v>
      </c>
      <c r="BM13" s="244"/>
      <c r="BN13" s="244"/>
      <c r="BO13" s="244"/>
      <c r="BP13" s="245"/>
      <c r="BQ13" s="135"/>
      <c r="BR13" s="267" t="str">
        <f>TEXT(Полномочные!C78,)</f>
        <v>Иванова Елена</v>
      </c>
      <c r="BS13" s="268"/>
      <c r="BT13" s="268"/>
      <c r="BU13" s="268"/>
      <c r="BV13" s="269"/>
      <c r="BW13" s="135"/>
    </row>
    <row r="14" spans="1:75" s="28" customFormat="1" ht="38.25" customHeight="1" thickBo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</row>
    <row r="15" spans="1:75" s="28" customFormat="1" x14ac:dyDescent="0.25">
      <c r="A15" s="31"/>
      <c r="B15" s="321" t="s">
        <v>5070</v>
      </c>
      <c r="C15" s="322"/>
      <c r="D15" s="322"/>
      <c r="E15" s="322"/>
      <c r="F15" s="323"/>
      <c r="G15" s="31"/>
      <c r="H15" s="321" t="s">
        <v>5070</v>
      </c>
      <c r="I15" s="322"/>
      <c r="J15" s="322"/>
      <c r="K15" s="322"/>
      <c r="L15" s="323"/>
      <c r="M15" s="31"/>
      <c r="N15" s="321" t="s">
        <v>5070</v>
      </c>
      <c r="O15" s="322"/>
      <c r="P15" s="322"/>
      <c r="Q15" s="322"/>
      <c r="R15" s="323"/>
      <c r="S15" s="31"/>
      <c r="T15" s="321" t="s">
        <v>5070</v>
      </c>
      <c r="U15" s="322"/>
      <c r="V15" s="322"/>
      <c r="W15" s="322"/>
      <c r="X15" s="323"/>
      <c r="Y15" s="31"/>
      <c r="Z15" s="31"/>
      <c r="AA15" s="315" t="s">
        <v>5070</v>
      </c>
      <c r="AB15" s="316"/>
      <c r="AC15" s="316"/>
      <c r="AD15" s="316"/>
      <c r="AE15" s="317"/>
      <c r="AF15" s="31"/>
      <c r="AG15" s="315" t="s">
        <v>5070</v>
      </c>
      <c r="AH15" s="316"/>
      <c r="AI15" s="316"/>
      <c r="AJ15" s="316"/>
      <c r="AK15" s="317"/>
      <c r="AL15" s="31"/>
      <c r="AM15" s="315" t="s">
        <v>5070</v>
      </c>
      <c r="AN15" s="316"/>
      <c r="AO15" s="316"/>
      <c r="AP15" s="316"/>
      <c r="AQ15" s="317"/>
      <c r="AR15" s="31"/>
      <c r="AS15" s="315" t="s">
        <v>5070</v>
      </c>
      <c r="AT15" s="316"/>
      <c r="AU15" s="316"/>
      <c r="AV15" s="316"/>
      <c r="AW15" s="317"/>
      <c r="AX15" s="31"/>
      <c r="AY15" s="31"/>
      <c r="AZ15" s="318" t="s">
        <v>5070</v>
      </c>
      <c r="BA15" s="319"/>
      <c r="BB15" s="319"/>
      <c r="BC15" s="319"/>
      <c r="BD15" s="320"/>
      <c r="BE15" s="31"/>
      <c r="BF15" s="318" t="s">
        <v>5070</v>
      </c>
      <c r="BG15" s="319"/>
      <c r="BH15" s="319"/>
      <c r="BI15" s="319"/>
      <c r="BJ15" s="320"/>
      <c r="BK15" s="31"/>
      <c r="BL15" s="318" t="s">
        <v>5070</v>
      </c>
      <c r="BM15" s="319"/>
      <c r="BN15" s="319"/>
      <c r="BO15" s="319"/>
      <c r="BP15" s="320"/>
      <c r="BQ15" s="31"/>
      <c r="BR15" s="318" t="s">
        <v>5070</v>
      </c>
      <c r="BS15" s="319"/>
      <c r="BT15" s="319"/>
      <c r="BU15" s="319"/>
      <c r="BV15" s="320"/>
      <c r="BW15" s="31"/>
    </row>
    <row r="16" spans="1:75" s="131" customFormat="1" ht="139.9" customHeight="1" x14ac:dyDescent="0.25">
      <c r="A16" s="130"/>
      <c r="B16" s="309" t="str">
        <f>IFERROR((INDEX(Столп_Человеков,MATCH("2169",Номер_Человека,0),6) &amp;" "&amp; (INDEX(Столп_Человеков,MATCH("2169",Номер_Человека,0),7))),"")</f>
        <v>Человек Проявления, Глава Человеческого Синтеза Владыки ИДИВО 192 Изначальности Кузнецова Лариса</v>
      </c>
      <c r="C16" s="310"/>
      <c r="D16" s="310"/>
      <c r="E16" s="310"/>
      <c r="F16" s="311"/>
      <c r="G16" s="130"/>
      <c r="H16" s="309" t="str">
        <f>IFERROR((INDEX(Столп_Человеков,MATCH("3369",Номер_Человека,0),6) &amp;" "&amp; (INDEX(Столп_Человеков,MATCH("3369",Номер_Человека,0),7))),"")</f>
        <v/>
      </c>
      <c r="I16" s="310"/>
      <c r="J16" s="310"/>
      <c r="K16" s="310"/>
      <c r="L16" s="311"/>
      <c r="M16" s="130"/>
      <c r="N16" s="309" t="str">
        <f>IFERROR((INDEX(Столп_Человеков,MATCH("4569",Номер_Человека,0),6) &amp;" "&amp; (INDEX(Столп_Человеков,MATCH("4569",Номер_Человека,0),7))),"")</f>
        <v/>
      </c>
      <c r="O16" s="310"/>
      <c r="P16" s="310"/>
      <c r="Q16" s="310"/>
      <c r="R16" s="311"/>
      <c r="S16" s="130"/>
      <c r="T16" s="309" t="str">
        <f>IFERROR((INDEX(Столп_Человеков,MATCH("5769",Номер_Человека,0),6) &amp;" "&amp; (INDEX(Столп_Человеков,MATCH("5769",Номер_Человека,0),7))),"")</f>
        <v>Человек Проявления, Глава Человеческого Синтеза Веры ИДИВО 192 Изначальности Константинова Надежда</v>
      </c>
      <c r="U16" s="310"/>
      <c r="V16" s="310"/>
      <c r="W16" s="310"/>
      <c r="X16" s="311"/>
      <c r="Y16" s="130"/>
      <c r="Z16" s="130"/>
      <c r="AA16" s="312" t="str">
        <f>IFERROR((INDEX(Столп_Человеков,MATCH("2569",Номер_Человека,0),6) &amp;" "&amp; (INDEX(Столп_Человеков,MATCH("2569",Номер_Человека,0),7))),"")</f>
        <v>Человек Проявления, Глава Человеческого Синтеза Ипостаси ИДИВО 192 Изначальности Безгубенко Яна</v>
      </c>
      <c r="AB16" s="313"/>
      <c r="AC16" s="313"/>
      <c r="AD16" s="313"/>
      <c r="AE16" s="314"/>
      <c r="AF16" s="130"/>
      <c r="AG16" s="312" t="str">
        <f>IFERROR((INDEX(Столп_Человеков,MATCH("3769",Номер_Человека,0),6) &amp;" "&amp; (INDEX(Столп_Человеков,MATCH("3769",Номер_Человека,0),7))),"")</f>
        <v/>
      </c>
      <c r="AH16" s="313"/>
      <c r="AI16" s="313"/>
      <c r="AJ16" s="313"/>
      <c r="AK16" s="314"/>
      <c r="AL16" s="130"/>
      <c r="AM16" s="312" t="str">
        <f>IFERROR((INDEX(Столп_Человеков,MATCH("4969",Номер_Человека,0),6) &amp;" "&amp; (INDEX(Столп_Человеков,MATCH("4969",Номер_Человека,0),7))),"")</f>
        <v/>
      </c>
      <c r="AN16" s="313"/>
      <c r="AO16" s="313"/>
      <c r="AP16" s="313"/>
      <c r="AQ16" s="314"/>
      <c r="AR16" s="130"/>
      <c r="AS16" s="312" t="str">
        <f>IFERROR((INDEX(Столп_Человеков,MATCH("6169",Номер_Человека,0),6) &amp;" "&amp; (INDEX(Столп_Человеков,MATCH("6169",Номер_Человека,0),7))),"")</f>
        <v/>
      </c>
      <c r="AT16" s="313"/>
      <c r="AU16" s="313"/>
      <c r="AV16" s="313"/>
      <c r="AW16" s="314"/>
      <c r="AX16" s="130"/>
      <c r="AY16" s="130"/>
      <c r="AZ16" s="330" t="str">
        <f>IFERROR((INDEX(Столп_Человеков,MATCH("2969",Номер_Человека,0),6) &amp;" "&amp; (INDEX(Столп_Человеков,MATCH("2969",Номер_Человека,0),7))),"")</f>
        <v/>
      </c>
      <c r="BA16" s="331"/>
      <c r="BB16" s="331"/>
      <c r="BC16" s="331"/>
      <c r="BD16" s="332"/>
      <c r="BE16" s="130"/>
      <c r="BF16" s="330" t="str">
        <f>IFERROR((INDEX(Столп_Человеков,MATCH("4169",Номер_Человека,0),6) &amp;" "&amp; (INDEX(Столп_Человеков,MATCH("4169",Номер_Человека,0),7))),"")</f>
        <v xml:space="preserve">Человек Проявления, Глава Человеческого Синтеза Мышления ИДИВО 192 Изначальности Семянникова Валентина </v>
      </c>
      <c r="BG16" s="331"/>
      <c r="BH16" s="331"/>
      <c r="BI16" s="331"/>
      <c r="BJ16" s="332"/>
      <c r="BK16" s="130"/>
      <c r="BL16" s="330" t="str">
        <f>IFERROR((INDEX(Столп_Человеков,MATCH("5369",Номер_Человека,0),6) &amp;" "&amp; (INDEX(Столп_Человеков,MATCH("5369",Номер_Человека,0),7))),"")</f>
        <v xml:space="preserve">Человек Проявления, Глава Человеческого Синтеза ИДИВО Человека Метагалактики ИДИВО 192 Изначальности Кухарь Ирина </v>
      </c>
      <c r="BM16" s="331"/>
      <c r="BN16" s="331"/>
      <c r="BO16" s="331"/>
      <c r="BP16" s="332"/>
      <c r="BQ16" s="130"/>
      <c r="BR16" s="330" t="str">
        <f>IFERROR((INDEX(Столп_Человеков,MATCH("6569",Номер_Человека,0),6) &amp;" "&amp; (INDEX(Столп_Человеков,MATCH("6569",Номер_Человека,0),7))),"")</f>
        <v/>
      </c>
      <c r="BS16" s="331"/>
      <c r="BT16" s="331"/>
      <c r="BU16" s="331"/>
      <c r="BV16" s="332"/>
      <c r="BW16" s="130"/>
    </row>
    <row r="17" spans="1:77" s="131" customFormat="1" ht="119.45" customHeight="1" x14ac:dyDescent="0.25">
      <c r="A17" s="130"/>
      <c r="B17" s="309" t="str">
        <f>IFERROR((INDEX(Столп_Человеков,MATCH("2170",Номер_Человека,0),6) &amp;" "&amp; (INDEX(Столп_Человеков,MATCH("2170",Номер_Человека,0),7))),"")</f>
        <v>Человек Метагалактики, Глава Конфедеративного Синтеза Владыки ИДИВО 192 Изначальности Лукаш Наталья</v>
      </c>
      <c r="C17" s="310"/>
      <c r="D17" s="310"/>
      <c r="E17" s="310"/>
      <c r="F17" s="311"/>
      <c r="G17" s="130"/>
      <c r="H17" s="309" t="str">
        <f>IFERROR((INDEX(Столп_Человеков,MATCH("3370",Номер_Человека,0),6) &amp;" "&amp; (INDEX(Столп_Человеков,MATCH("3370",Номер_Человека,0),7))),"")</f>
        <v/>
      </c>
      <c r="I17" s="310"/>
      <c r="J17" s="310"/>
      <c r="K17" s="310"/>
      <c r="L17" s="311"/>
      <c r="M17" s="130"/>
      <c r="N17" s="309" t="str">
        <f>IFERROR((INDEX(Столп_Человеков,MATCH("4570",Номер_Человека,0),6) &amp;" "&amp; (INDEX(Столп_Человеков,MATCH("4570",Номер_Человека,0),7))),"")</f>
        <v/>
      </c>
      <c r="O17" s="310"/>
      <c r="P17" s="310"/>
      <c r="Q17" s="310"/>
      <c r="R17" s="311"/>
      <c r="S17" s="130"/>
      <c r="T17" s="309" t="str">
        <f>IFERROR((INDEX(Столп_Человеков,MATCH("5770",Номер_Человека,0),6) &amp;" "&amp; (INDEX(Столп_Человеков,MATCH("5770",Номер_Человека,0),7))),"")</f>
        <v/>
      </c>
      <c r="U17" s="310"/>
      <c r="V17" s="310"/>
      <c r="W17" s="310"/>
      <c r="X17" s="311"/>
      <c r="Y17" s="130"/>
      <c r="Z17" s="130"/>
      <c r="AA17" s="312" t="str">
        <f>IFERROR((INDEX(Столп_Человеков,MATCH("2570",Номер_Человека,0),6) &amp;" "&amp; (INDEX(Столп_Человеков,MATCH("2570",Номер_Человека,0),7))),"")</f>
        <v/>
      </c>
      <c r="AB17" s="313"/>
      <c r="AC17" s="313"/>
      <c r="AD17" s="313"/>
      <c r="AE17" s="314"/>
      <c r="AF17" s="130"/>
      <c r="AG17" s="312" t="str">
        <f>IFERROR((INDEX(Столп_Человеков,MATCH("3770",Номер_Человека,0),6) &amp;" "&amp; (INDEX(Столп_Человеков,MATCH("3770",Номер_Человека,0),7))),"")</f>
        <v/>
      </c>
      <c r="AH17" s="313"/>
      <c r="AI17" s="313"/>
      <c r="AJ17" s="313"/>
      <c r="AK17" s="314"/>
      <c r="AL17" s="130"/>
      <c r="AM17" s="312" t="str">
        <f>IFERROR((INDEX(Столп_Человеков,MATCH("4970",Номер_Человека,0),6) &amp;" "&amp; (INDEX(Столп_Человеков,MATCH("4970",Номер_Человека,0),7))),"")</f>
        <v/>
      </c>
      <c r="AN17" s="313"/>
      <c r="AO17" s="313"/>
      <c r="AP17" s="313"/>
      <c r="AQ17" s="314"/>
      <c r="AR17" s="130"/>
      <c r="AS17" s="312" t="str">
        <f>IFERROR((INDEX(Столп_Человеков,MATCH("6170",Номер_Человека,0),6) &amp;" "&amp; (INDEX(Столп_Человеков,MATCH("6170",Номер_Человека,0),7))),"")</f>
        <v/>
      </c>
      <c r="AT17" s="313"/>
      <c r="AU17" s="313"/>
      <c r="AV17" s="313"/>
      <c r="AW17" s="314"/>
      <c r="AX17" s="130"/>
      <c r="AY17" s="130"/>
      <c r="AZ17" s="330" t="str">
        <f>IFERROR((INDEX(Столп_Человеков,MATCH("2970",Номер_Человека,0),6) &amp;" "&amp; (INDEX(Столп_Человеков,MATCH("2970",Номер_Человека,0),7))),"")</f>
        <v/>
      </c>
      <c r="BA17" s="331"/>
      <c r="BB17" s="331"/>
      <c r="BC17" s="331"/>
      <c r="BD17" s="332"/>
      <c r="BE17" s="130"/>
      <c r="BF17" s="330" t="str">
        <f>IFERROR((INDEX(Столп_Человеков,MATCH("4170",Номер_Человека,0),6) &amp;" "&amp; (INDEX(Столп_Человеков,MATCH("4170",Номер_Человека,0),7))),"")</f>
        <v/>
      </c>
      <c r="BG17" s="331"/>
      <c r="BH17" s="331"/>
      <c r="BI17" s="331"/>
      <c r="BJ17" s="332"/>
      <c r="BK17" s="130"/>
      <c r="BL17" s="330" t="str">
        <f>IFERROR((INDEX(Столп_Человеков,MATCH("5370",Номер_Человека,0),6) &amp;" "&amp; (INDEX(Столп_Человеков,MATCH("5370",Номер_Человека,0),7))),"")</f>
        <v/>
      </c>
      <c r="BM17" s="331"/>
      <c r="BN17" s="331"/>
      <c r="BO17" s="331"/>
      <c r="BP17" s="332"/>
      <c r="BQ17" s="130"/>
      <c r="BR17" s="330" t="str">
        <f>IFERROR((INDEX(Столп_Человеков,MATCH("6570",Номер_Человека,0),6) &amp;" "&amp; (INDEX(Столп_Человеков,MATCH("6570",Номер_Человека,0),7))),"")</f>
        <v/>
      </c>
      <c r="BS17" s="331"/>
      <c r="BT17" s="331"/>
      <c r="BU17" s="331"/>
      <c r="BV17" s="332"/>
      <c r="BW17" s="130"/>
    </row>
    <row r="18" spans="1:77" s="131" customFormat="1" ht="95.45" customHeight="1" thickBot="1" x14ac:dyDescent="0.3">
      <c r="A18" s="130"/>
      <c r="B18" s="324" t="str">
        <f>IFERROR((INDEX(Столп_Человеков,MATCH("2171",Номер_Человека,0),6) &amp;" "&amp; (INDEX(Столп_Человеков,MATCH("2171",Номер_Человека,0),7))),"")</f>
        <v>Человек Планеты, Глава Теофического Синтеза Владыки ИДИВО 192 Изначальности Христыч Ольга</v>
      </c>
      <c r="C18" s="325"/>
      <c r="D18" s="325"/>
      <c r="E18" s="325"/>
      <c r="F18" s="326"/>
      <c r="G18" s="130"/>
      <c r="H18" s="324" t="str">
        <f>IFERROR((INDEX(Столп_Человеков,MATCH("3371",Номер_Человека,0),6) &amp;" "&amp; (INDEX(Столп_Человеков,MATCH("3371",Номер_Человека,0),7))),"")</f>
        <v/>
      </c>
      <c r="I18" s="325"/>
      <c r="J18" s="325"/>
      <c r="K18" s="325"/>
      <c r="L18" s="326"/>
      <c r="M18" s="130"/>
      <c r="N18" s="324" t="str">
        <f>IFERROR((INDEX(Столп_Человеков,MATCH("4571",Номер_Человека,0),6) &amp;" "&amp; (INDEX(Столп_Человеков,MATCH("4571",Номер_Человека,0),7))),"")</f>
        <v/>
      </c>
      <c r="O18" s="325"/>
      <c r="P18" s="325"/>
      <c r="Q18" s="325"/>
      <c r="R18" s="326"/>
      <c r="S18" s="130"/>
      <c r="T18" s="324" t="str">
        <f>IFERROR((INDEX(Столп_Человеков,MATCH("5771",Номер_Человека,0),6) &amp;" "&amp; (INDEX(Столп_Человеков,MATCH("5771",Номер_Человека,0),7))),"")</f>
        <v/>
      </c>
      <c r="U18" s="325"/>
      <c r="V18" s="325"/>
      <c r="W18" s="325"/>
      <c r="X18" s="326"/>
      <c r="Y18" s="130"/>
      <c r="Z18" s="130"/>
      <c r="AA18" s="327" t="str">
        <f>IFERROR((INDEX(Столп_Человеков,MATCH("2571",Номер_Человека,0),6) &amp;" "&amp; (INDEX(Столп_Человеков,MATCH("2571",Номер_Человека,0),7))),"")</f>
        <v/>
      </c>
      <c r="AB18" s="328"/>
      <c r="AC18" s="328"/>
      <c r="AD18" s="328"/>
      <c r="AE18" s="329"/>
      <c r="AF18" s="130"/>
      <c r="AG18" s="327" t="str">
        <f>IFERROR((INDEX(Столп_Человеков,MATCH("3771",Номер_Человека,0),6) &amp;" "&amp; (INDEX(Столп_Человеков,MATCH("3771",Номер_Человека,0),7))),"")</f>
        <v/>
      </c>
      <c r="AH18" s="328"/>
      <c r="AI18" s="328"/>
      <c r="AJ18" s="328"/>
      <c r="AK18" s="329"/>
      <c r="AL18" s="130"/>
      <c r="AM18" s="327" t="str">
        <f>IFERROR((INDEX(Столп_Человеков,MATCH("4971",Номер_Человека,0),6) &amp;" "&amp; (INDEX(Столп_Человеков,MATCH("4971",Номер_Человека,0),7))),"")</f>
        <v/>
      </c>
      <c r="AN18" s="328"/>
      <c r="AO18" s="328"/>
      <c r="AP18" s="328"/>
      <c r="AQ18" s="329"/>
      <c r="AR18" s="130"/>
      <c r="AS18" s="327" t="str">
        <f>IFERROR((INDEX(Столп_Человеков,MATCH("6171",Номер_Человека,0),6) &amp;" "&amp; (INDEX(Столп_Человеков,MATCH("6171",Номер_Человека,0),7))),"")</f>
        <v/>
      </c>
      <c r="AT18" s="328"/>
      <c r="AU18" s="328"/>
      <c r="AV18" s="328"/>
      <c r="AW18" s="329"/>
      <c r="AX18" s="130"/>
      <c r="AY18" s="130"/>
      <c r="AZ18" s="333" t="str">
        <f>IFERROR((INDEX(Столп_Человеков,MATCH("2971",Номер_Человека,0),6) &amp;" "&amp; (INDEX(Столп_Человеков,MATCH("2971",Номер_Человека,0),7))),"")</f>
        <v/>
      </c>
      <c r="BA18" s="334"/>
      <c r="BB18" s="334"/>
      <c r="BC18" s="334"/>
      <c r="BD18" s="335"/>
      <c r="BE18" s="130"/>
      <c r="BF18" s="333" t="str">
        <f>IFERROR((INDEX(Столп_Человеков,MATCH("4171",Номер_Человека,0),6) &amp;" "&amp; (INDEX(Столп_Человеков,MATCH("4171",Номер_Человека,0),7))),"")</f>
        <v/>
      </c>
      <c r="BG18" s="334"/>
      <c r="BH18" s="334"/>
      <c r="BI18" s="334"/>
      <c r="BJ18" s="335"/>
      <c r="BK18" s="130"/>
      <c r="BL18" s="333" t="str">
        <f>IFERROR((INDEX(Столп_Человеков,MATCH("5371",Номер_Человека,0),6) &amp;" "&amp; (INDEX(Столп_Человеков,MATCH("5371",Номер_Человека,0),7))),"")</f>
        <v/>
      </c>
      <c r="BM18" s="334"/>
      <c r="BN18" s="334"/>
      <c r="BO18" s="334"/>
      <c r="BP18" s="335"/>
      <c r="BQ18" s="130"/>
      <c r="BR18" s="333" t="str">
        <f>IFERROR((INDEX(Столп_Человеков,MATCH("6571",Номер_Человека,0),6) &amp;" "&amp; (INDEX(Столп_Человеков,MATCH("6571",Номер_Человека,0),7))),"")</f>
        <v/>
      </c>
      <c r="BS18" s="334"/>
      <c r="BT18" s="334"/>
      <c r="BU18" s="334"/>
      <c r="BV18" s="335"/>
      <c r="BW18" s="130"/>
    </row>
    <row r="19" spans="1:77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</row>
    <row r="20" spans="1:77" ht="18.75" x14ac:dyDescent="0.3"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33"/>
      <c r="BY20" s="33"/>
    </row>
    <row r="21" spans="1:77" s="17" customFormat="1" ht="23.25" customHeight="1" x14ac:dyDescent="0.35">
      <c r="B21" s="222" t="s">
        <v>5071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</row>
    <row r="22" spans="1:77" s="17" customFormat="1" ht="23.25" customHeight="1" x14ac:dyDescent="0.35">
      <c r="B22" s="223" t="s">
        <v>5093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</row>
    <row r="23" spans="1:77" s="17" customFormat="1" ht="23.25" customHeight="1" x14ac:dyDescent="0.3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77" s="17" customFormat="1" ht="18.75" x14ac:dyDescent="0.3"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</row>
  </sheetData>
  <mergeCells count="85">
    <mergeCell ref="B21:BV21"/>
    <mergeCell ref="B22:BV22"/>
    <mergeCell ref="B24:BV24"/>
    <mergeCell ref="B16:F16"/>
    <mergeCell ref="H16:L16"/>
    <mergeCell ref="N16:R16"/>
    <mergeCell ref="BL18:BP18"/>
    <mergeCell ref="BR18:BV18"/>
    <mergeCell ref="AG18:AK18"/>
    <mergeCell ref="AM18:AQ18"/>
    <mergeCell ref="AS18:AW18"/>
    <mergeCell ref="AZ18:BD18"/>
    <mergeCell ref="BF18:BJ18"/>
    <mergeCell ref="H18:L18"/>
    <mergeCell ref="N18:R18"/>
    <mergeCell ref="B18:F18"/>
    <mergeCell ref="AG16:AK16"/>
    <mergeCell ref="AM16:AQ16"/>
    <mergeCell ref="AS16:AW16"/>
    <mergeCell ref="AZ16:BD16"/>
    <mergeCell ref="BF16:BJ16"/>
    <mergeCell ref="T18:X18"/>
    <mergeCell ref="AA18:AE18"/>
    <mergeCell ref="BL16:BP16"/>
    <mergeCell ref="BR16:BV16"/>
    <mergeCell ref="B17:F17"/>
    <mergeCell ref="H17:L17"/>
    <mergeCell ref="N17:R17"/>
    <mergeCell ref="T17:X17"/>
    <mergeCell ref="AA17:AE17"/>
    <mergeCell ref="AG17:AK17"/>
    <mergeCell ref="AM17:AQ17"/>
    <mergeCell ref="AS17:AW17"/>
    <mergeCell ref="AZ17:BD17"/>
    <mergeCell ref="BF17:BJ17"/>
    <mergeCell ref="BL17:BP17"/>
    <mergeCell ref="BR17:BV17"/>
    <mergeCell ref="B13:F13"/>
    <mergeCell ref="H13:L13"/>
    <mergeCell ref="N13:R13"/>
    <mergeCell ref="T13:X13"/>
    <mergeCell ref="AA13:AE13"/>
    <mergeCell ref="B15:F15"/>
    <mergeCell ref="H15:L15"/>
    <mergeCell ref="N15:R15"/>
    <mergeCell ref="T15:X15"/>
    <mergeCell ref="AA15:AE15"/>
    <mergeCell ref="T16:X16"/>
    <mergeCell ref="AA16:AE16"/>
    <mergeCell ref="BL13:BP13"/>
    <mergeCell ref="BR13:BV13"/>
    <mergeCell ref="AG15:AK15"/>
    <mergeCell ref="AM15:AQ15"/>
    <mergeCell ref="AS15:AW15"/>
    <mergeCell ref="AZ15:BD15"/>
    <mergeCell ref="BF15:BJ15"/>
    <mergeCell ref="BL15:BP15"/>
    <mergeCell ref="BR15:BV15"/>
    <mergeCell ref="AG13:AK13"/>
    <mergeCell ref="AM13:AQ13"/>
    <mergeCell ref="AS13:AW13"/>
    <mergeCell ref="AZ13:BD13"/>
    <mergeCell ref="BF13:BJ13"/>
    <mergeCell ref="A1:BW1"/>
    <mergeCell ref="Y6:AY6"/>
    <mergeCell ref="G4:BQ4"/>
    <mergeCell ref="AF9:AR9"/>
    <mergeCell ref="AA12:AE12"/>
    <mergeCell ref="AG12:AK12"/>
    <mergeCell ref="AM12:AQ12"/>
    <mergeCell ref="AS12:AW12"/>
    <mergeCell ref="BE9:BQ9"/>
    <mergeCell ref="AZ12:BD12"/>
    <mergeCell ref="BF12:BJ12"/>
    <mergeCell ref="BL12:BP12"/>
    <mergeCell ref="G10:S10"/>
    <mergeCell ref="BR12:BV12"/>
    <mergeCell ref="Y7:AY7"/>
    <mergeCell ref="AF10:AR10"/>
    <mergeCell ref="BE10:BQ10"/>
    <mergeCell ref="G9:S9"/>
    <mergeCell ref="B12:F12"/>
    <mergeCell ref="H12:L12"/>
    <mergeCell ref="N12:R12"/>
    <mergeCell ref="T12:X12"/>
  </mergeCells>
  <printOptions horizontalCentered="1" verticalCentered="1"/>
  <pageMargins left="0.31496062992125984" right="0.31496062992125984" top="0.23622047244094491" bottom="0.23622047244094491" header="0.31496062992125984" footer="0.19685039370078741"/>
  <pageSetup paperSize="9" scale="5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2"/>
  <sheetViews>
    <sheetView zoomScale="65" zoomScaleNormal="65" workbookViewId="0">
      <selection activeCell="G4" sqref="G4:BQ4"/>
    </sheetView>
  </sheetViews>
  <sheetFormatPr defaultRowHeight="15" x14ac:dyDescent="0.25"/>
  <cols>
    <col min="1" max="2" width="3.5703125" customWidth="1"/>
    <col min="3" max="3" width="5.7109375" bestFit="1" customWidth="1"/>
    <col min="4" max="75" width="3.5703125" customWidth="1"/>
    <col min="76" max="83" width="3.140625" customWidth="1"/>
  </cols>
  <sheetData>
    <row r="1" spans="1:75" ht="21" x14ac:dyDescent="0.35">
      <c r="A1" s="222" t="s">
        <v>4935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</row>
    <row r="3" spans="1: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36" x14ac:dyDescent="0.55000000000000004">
      <c r="A4" s="30"/>
      <c r="B4" s="30"/>
      <c r="C4" s="30"/>
      <c r="D4" s="30"/>
      <c r="E4" s="30"/>
      <c r="F4" s="30"/>
      <c r="G4" s="296" t="str">
        <f>CONCATENATE("Иерархическая структура Дома Отца Иерархии ИДИВО ",Полномочные!C3," Изначальности, ",Полномочные!C6)</f>
        <v>Иерархическая структура Дома Отца Иерархии ИДИВО 192 Изначальности, Москва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30"/>
      <c r="BS4" s="30"/>
      <c r="BT4" s="30"/>
      <c r="BU4" s="30"/>
      <c r="BV4" s="30"/>
      <c r="BW4" s="30"/>
    </row>
    <row r="5" spans="1:75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</row>
    <row r="6" spans="1:75" s="28" customFormat="1" ht="41.4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293" t="str">
        <f>Полномочные!B17</f>
        <v>Аспект, Глава Дома Отца Управления Синтеза Изначальных Владык Иосиф Славия Иерархии ИДИВО 192 Изначальности</v>
      </c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5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7" spans="1:75" s="46" customFormat="1" ht="21.75" thickBot="1" x14ac:dyDescent="0.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06" t="str">
        <f>TEXT(Полномочные!C17,)</f>
        <v>Финогенова Елена</v>
      </c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8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s="28" customFormat="1" ht="40.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</row>
    <row r="9" spans="1:75" s="28" customFormat="1" ht="78.75" customHeight="1" x14ac:dyDescent="0.25">
      <c r="A9" s="31"/>
      <c r="B9" s="31"/>
      <c r="C9" s="31"/>
      <c r="D9" s="31"/>
      <c r="E9" s="31"/>
      <c r="F9" s="31"/>
      <c r="G9" s="287" t="str">
        <f>Полномочные!B22</f>
        <v>Ведущий, Глава Профессионального Синтеза Конфедерации ИДИВО Управления Синтеза Янова Вероники Высшей Школы Синтеза 192 Изначальности</v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9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297" t="str">
        <f>Полномочные!B26</f>
        <v>Праведник, Глава Синтеза Предвечного ИДИВО Управления Синтеза Саввы Святы, Член Регионального Cовета МГК Москвы</v>
      </c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9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03" t="str">
        <f>Полномочные!B30</f>
        <v>Адепт, Глава Синтеза Теурга ИДИВО Управления Синтеза Александра Тамилы, Метагалактической Академии Наук Москвы МЦИС Кут Хуми Фаинь</v>
      </c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5"/>
      <c r="BR9" s="31"/>
      <c r="BS9" s="31"/>
      <c r="BT9" s="31"/>
      <c r="BU9" s="31"/>
      <c r="BV9" s="31"/>
      <c r="BW9" s="31"/>
    </row>
    <row r="10" spans="1:75" s="46" customFormat="1" ht="21.75" thickBot="1" x14ac:dyDescent="0.4">
      <c r="A10" s="45"/>
      <c r="B10" s="45"/>
      <c r="C10" s="45"/>
      <c r="D10" s="45"/>
      <c r="E10" s="45"/>
      <c r="F10" s="45"/>
      <c r="G10" s="281" t="str">
        <f>TEXT(Полномочные!C22,)</f>
        <v>Токарь Альбина</v>
      </c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3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73" t="str">
        <f>TEXT(Полномочные!C26,)</f>
        <v>Васильев Антон, Татьяна</v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255" t="str">
        <f>TEXT(Полномочные!C30,)</f>
        <v>Иванова Анастасия</v>
      </c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7"/>
      <c r="BR10" s="45"/>
      <c r="BS10" s="45"/>
      <c r="BT10" s="45"/>
      <c r="BU10" s="45"/>
      <c r="BV10" s="45"/>
      <c r="BW10" s="45"/>
    </row>
    <row r="11" spans="1:75" s="28" customFormat="1" ht="34.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</row>
    <row r="12" spans="1:75" s="29" customFormat="1" ht="191.25" customHeight="1" x14ac:dyDescent="0.25">
      <c r="A12" s="32"/>
      <c r="B12" s="290" t="str">
        <f>Полномочные!B35</f>
        <v>Архат, Глава Идивного Синтеза Учителя ИДИВО Управления Синтеза Фадея Елены Высшей Школы Синтеза 192 Изначальности</v>
      </c>
      <c r="C12" s="291"/>
      <c r="D12" s="291"/>
      <c r="E12" s="291"/>
      <c r="F12" s="292"/>
      <c r="G12" s="32"/>
      <c r="H12" s="290" t="str">
        <f>Полномочные!B47</f>
        <v>Посвященный, Глава Иерархического Синтеза Абсолюта ИДИВО Управления Синтеза Алексея Иланы Высшей Школы Синтеза 192 Изначальности</v>
      </c>
      <c r="I12" s="291"/>
      <c r="J12" s="291"/>
      <c r="K12" s="291"/>
      <c r="L12" s="292"/>
      <c r="M12" s="32"/>
      <c r="N12" s="290" t="str">
        <f>Полномочные!B59</f>
        <v>Ученик, Глава Цивилизационного Синтеза Синтезтела ИДИВО Управления Синтеза Ростислава Эммы Высшей Школы Синтеза 192 Изначальности</v>
      </c>
      <c r="O12" s="291"/>
      <c r="P12" s="291"/>
      <c r="Q12" s="291"/>
      <c r="R12" s="292"/>
      <c r="S12" s="32"/>
      <c r="T12" s="290" t="str">
        <f>Полномочные!B71</f>
        <v>Человек Изначальный, Глава Психодинамического Синтеза Чувствознания ИДИВО Управления Синтеза Огнеслава Нины Высшей Школы Синтеза 192 Изначальности</v>
      </c>
      <c r="U12" s="291"/>
      <c r="V12" s="291"/>
      <c r="W12" s="291"/>
      <c r="X12" s="292"/>
      <c r="Y12" s="32"/>
      <c r="Z12" s="32"/>
      <c r="AA12" s="300" t="str">
        <f>Полномочные!B39</f>
        <v>Архат, Глава Идивного Синтеза Сотрудника ИДИВО Управления Синтеза Сергея Юлианы, Член МГК Москвы</v>
      </c>
      <c r="AB12" s="301"/>
      <c r="AC12" s="301"/>
      <c r="AD12" s="301"/>
      <c r="AE12" s="302"/>
      <c r="AF12" s="32"/>
      <c r="AG12" s="300" t="str">
        <f>Полномочные!B51</f>
        <v>Посвященный, Глава Иерархического Синтеза Физического Тела ИДИВО Управления Синтеза Савия Лины, Член МГК Москвы</v>
      </c>
      <c r="AH12" s="301"/>
      <c r="AI12" s="301"/>
      <c r="AJ12" s="301"/>
      <c r="AK12" s="302"/>
      <c r="AL12" s="32"/>
      <c r="AM12" s="300" t="str">
        <f>Полномочные!B63</f>
        <v>Ученик, Глава Цивилизационного Синтеза Провидения ИДИВО Управления Синтеза Огюста Беатрисс, Член МГК Москвы</v>
      </c>
      <c r="AN12" s="301"/>
      <c r="AO12" s="301"/>
      <c r="AP12" s="301"/>
      <c r="AQ12" s="302"/>
      <c r="AR12" s="32"/>
      <c r="AS12" s="300" t="str">
        <f>Полномочные!B75</f>
        <v>Человек Изначальный, Глава Психодинамического Синтеза Столпа ИДИВО Управления Синтеза Емельяна Варвары, Член МГК Москвы</v>
      </c>
      <c r="AT12" s="301"/>
      <c r="AU12" s="301"/>
      <c r="AV12" s="301"/>
      <c r="AW12" s="302"/>
      <c r="AX12" s="32"/>
      <c r="AY12" s="32"/>
      <c r="AZ12" s="303" t="str">
        <f>Полномочные!B43</f>
        <v>Архат, Глава Идивного Синтеза Синтезтела Архата ИДИВО Управления Синтеза Антея Алины, МЦИС Кут Хуми Фаинь</v>
      </c>
      <c r="BA12" s="304"/>
      <c r="BB12" s="304"/>
      <c r="BC12" s="304"/>
      <c r="BD12" s="305"/>
      <c r="BE12" s="32"/>
      <c r="BF12" s="303" t="str">
        <f>Полномочные!B55</f>
        <v>Посвященный, Глава Иерархического Синтеза Головерсума ИДИВО Управления Синтеза Евгения Октавии, МЦИС Кут Хуми Фаинь</v>
      </c>
      <c r="BG12" s="304"/>
      <c r="BH12" s="304"/>
      <c r="BI12" s="304"/>
      <c r="BJ12" s="305"/>
      <c r="BK12" s="32"/>
      <c r="BL12" s="303" t="str">
        <f>Полномочные!B67</f>
        <v>Ученик, Глава Цивилизационного Синтеза Трансвизора ИДИВО Управления Синтеза Николая Эвы, МЦИС Кут Хуми Фаинь</v>
      </c>
      <c r="BM12" s="304"/>
      <c r="BN12" s="304"/>
      <c r="BO12" s="304"/>
      <c r="BP12" s="305"/>
      <c r="BQ12" s="32"/>
      <c r="BR12" s="303" t="str">
        <f>Полномочные!B79</f>
        <v>Человек Изначальный, Глава Психодинамического Синтеза Души ИДИВО Управления Синтеза Игнатия Веры, МЦИС Кут Хуми Фаинь</v>
      </c>
      <c r="BS12" s="304"/>
      <c r="BT12" s="304"/>
      <c r="BU12" s="304"/>
      <c r="BV12" s="305"/>
      <c r="BW12" s="32"/>
    </row>
    <row r="13" spans="1:75" s="60" customFormat="1" ht="48.75" customHeight="1" thickBot="1" x14ac:dyDescent="0.3">
      <c r="A13" s="59"/>
      <c r="B13" s="336" t="str">
        <f>TEXT(Полномочные!C35,)</f>
        <v>Захарина Наталия</v>
      </c>
      <c r="C13" s="337"/>
      <c r="D13" s="337"/>
      <c r="E13" s="337"/>
      <c r="F13" s="338"/>
      <c r="G13" s="59"/>
      <c r="H13" s="336" t="str">
        <f>TEXT(Полномочные!C47,)</f>
        <v>Швец Ольга</v>
      </c>
      <c r="I13" s="337"/>
      <c r="J13" s="337"/>
      <c r="K13" s="337"/>
      <c r="L13" s="338"/>
      <c r="M13" s="59"/>
      <c r="N13" s="336" t="str">
        <f>TEXT(Полномочные!C59,)</f>
        <v>Широкова Валерия</v>
      </c>
      <c r="O13" s="337"/>
      <c r="P13" s="337"/>
      <c r="Q13" s="337"/>
      <c r="R13" s="338"/>
      <c r="S13" s="59"/>
      <c r="T13" s="336" t="str">
        <f>TEXT(Полномочные!C71,)</f>
        <v>Кузнецова Валентина</v>
      </c>
      <c r="U13" s="337"/>
      <c r="V13" s="337"/>
      <c r="W13" s="337"/>
      <c r="X13" s="338"/>
      <c r="Y13" s="59"/>
      <c r="Z13" s="59"/>
      <c r="AA13" s="339" t="str">
        <f>TEXT(Полномочные!C39,)</f>
        <v>Лебедева Любовь</v>
      </c>
      <c r="AB13" s="340"/>
      <c r="AC13" s="340"/>
      <c r="AD13" s="340"/>
      <c r="AE13" s="341"/>
      <c r="AF13" s="59"/>
      <c r="AG13" s="339" t="str">
        <f>TEXT(Полномочные!C51,)</f>
        <v>Соколова Елена</v>
      </c>
      <c r="AH13" s="340"/>
      <c r="AI13" s="340"/>
      <c r="AJ13" s="340"/>
      <c r="AK13" s="341"/>
      <c r="AL13" s="59"/>
      <c r="AM13" s="339" t="str">
        <f>TEXT(Полномочные!C63,)</f>
        <v>Голованова Ливия</v>
      </c>
      <c r="AN13" s="340"/>
      <c r="AO13" s="340"/>
      <c r="AP13" s="340"/>
      <c r="AQ13" s="341"/>
      <c r="AR13" s="59"/>
      <c r="AS13" s="339" t="str">
        <f>TEXT(Полномочные!C75,)</f>
        <v>Ушаков Дмитрий</v>
      </c>
      <c r="AT13" s="340"/>
      <c r="AU13" s="340"/>
      <c r="AV13" s="340"/>
      <c r="AW13" s="341"/>
      <c r="AX13" s="59"/>
      <c r="AY13" s="59"/>
      <c r="AZ13" s="255" t="str">
        <f>TEXT(Полномочные!C43,)</f>
        <v>Потемкина Татьяна</v>
      </c>
      <c r="BA13" s="256"/>
      <c r="BB13" s="256"/>
      <c r="BC13" s="256"/>
      <c r="BD13" s="257"/>
      <c r="BE13" s="59"/>
      <c r="BF13" s="255" t="str">
        <f>TEXT(Полномочные!C55,)</f>
        <v>Щербакова Любовь</v>
      </c>
      <c r="BG13" s="256"/>
      <c r="BH13" s="256"/>
      <c r="BI13" s="256"/>
      <c r="BJ13" s="257"/>
      <c r="BK13" s="59"/>
      <c r="BL13" s="255" t="str">
        <f>TEXT(Полномочные!C67,)</f>
        <v>Райко Оксана</v>
      </c>
      <c r="BM13" s="256"/>
      <c r="BN13" s="256"/>
      <c r="BO13" s="256"/>
      <c r="BP13" s="257"/>
      <c r="BQ13" s="59"/>
      <c r="BR13" s="342" t="str">
        <f>TEXT(Полномочные!C79,)</f>
        <v>Гусарова Галина</v>
      </c>
      <c r="BS13" s="343"/>
      <c r="BT13" s="343"/>
      <c r="BU13" s="343"/>
      <c r="BV13" s="344"/>
      <c r="BW13" s="59"/>
    </row>
    <row r="14" spans="1:75" s="28" customFormat="1" ht="38.25" customHeight="1" thickBo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</row>
    <row r="15" spans="1:75" s="28" customFormat="1" x14ac:dyDescent="0.25">
      <c r="A15" s="31"/>
      <c r="B15" s="321" t="s">
        <v>5070</v>
      </c>
      <c r="C15" s="322"/>
      <c r="D15" s="322"/>
      <c r="E15" s="322"/>
      <c r="F15" s="323"/>
      <c r="G15" s="31"/>
      <c r="H15" s="321" t="s">
        <v>5070</v>
      </c>
      <c r="I15" s="322"/>
      <c r="J15" s="322"/>
      <c r="K15" s="322"/>
      <c r="L15" s="323"/>
      <c r="M15" s="31"/>
      <c r="N15" s="321" t="s">
        <v>5070</v>
      </c>
      <c r="O15" s="322"/>
      <c r="P15" s="322"/>
      <c r="Q15" s="322"/>
      <c r="R15" s="323"/>
      <c r="S15" s="31"/>
      <c r="T15" s="321" t="s">
        <v>5070</v>
      </c>
      <c r="U15" s="322"/>
      <c r="V15" s="322"/>
      <c r="W15" s="322"/>
      <c r="X15" s="323"/>
      <c r="Y15" s="31"/>
      <c r="Z15" s="31"/>
      <c r="AA15" s="315" t="s">
        <v>5070</v>
      </c>
      <c r="AB15" s="316"/>
      <c r="AC15" s="316"/>
      <c r="AD15" s="316"/>
      <c r="AE15" s="317"/>
      <c r="AF15" s="31"/>
      <c r="AG15" s="315" t="s">
        <v>5070</v>
      </c>
      <c r="AH15" s="316"/>
      <c r="AI15" s="316"/>
      <c r="AJ15" s="316"/>
      <c r="AK15" s="317"/>
      <c r="AL15" s="31"/>
      <c r="AM15" s="315" t="s">
        <v>5070</v>
      </c>
      <c r="AN15" s="316"/>
      <c r="AO15" s="316"/>
      <c r="AP15" s="316"/>
      <c r="AQ15" s="317"/>
      <c r="AR15" s="31"/>
      <c r="AS15" s="315" t="s">
        <v>5070</v>
      </c>
      <c r="AT15" s="316"/>
      <c r="AU15" s="316"/>
      <c r="AV15" s="316"/>
      <c r="AW15" s="317"/>
      <c r="AX15" s="31"/>
      <c r="AY15" s="31"/>
      <c r="AZ15" s="318" t="s">
        <v>5070</v>
      </c>
      <c r="BA15" s="319"/>
      <c r="BB15" s="319"/>
      <c r="BC15" s="319"/>
      <c r="BD15" s="320"/>
      <c r="BE15" s="31"/>
      <c r="BF15" s="318" t="s">
        <v>5070</v>
      </c>
      <c r="BG15" s="319"/>
      <c r="BH15" s="319"/>
      <c r="BI15" s="319"/>
      <c r="BJ15" s="320"/>
      <c r="BK15" s="31"/>
      <c r="BL15" s="318" t="s">
        <v>5070</v>
      </c>
      <c r="BM15" s="319"/>
      <c r="BN15" s="319"/>
      <c r="BO15" s="319"/>
      <c r="BP15" s="320"/>
      <c r="BQ15" s="31"/>
      <c r="BR15" s="318" t="s">
        <v>5070</v>
      </c>
      <c r="BS15" s="319"/>
      <c r="BT15" s="319"/>
      <c r="BU15" s="319"/>
      <c r="BV15" s="320"/>
      <c r="BW15" s="31"/>
    </row>
    <row r="16" spans="1:75" s="131" customFormat="1" ht="119.45" customHeight="1" x14ac:dyDescent="0.25">
      <c r="A16" s="130"/>
      <c r="B16" s="309" t="str">
        <f>IFERROR((INDEX(Столп_Человеков,MATCH("2269",Номер_Человека,0),6) &amp;" "&amp; (INDEX(Столп_Человеков,MATCH("2269",Номер_Человека,0),7))),"")</f>
        <v>Человек Проявления, Глава Человеческого Синтеза Учителя ИДИВО 192 Изначальности Савельева Элеонора</v>
      </c>
      <c r="C16" s="310"/>
      <c r="D16" s="310"/>
      <c r="E16" s="310"/>
      <c r="F16" s="311"/>
      <c r="G16" s="130"/>
      <c r="H16" s="309" t="str">
        <f>IFERROR((INDEX(Столп_Человеков,MATCH("3469",Номер_Человека,0),6) &amp;" "&amp; (INDEX(Столп_Человеков,MATCH("3469",Номер_Человека,0),7))),"")</f>
        <v/>
      </c>
      <c r="I16" s="310"/>
      <c r="J16" s="310"/>
      <c r="K16" s="310"/>
      <c r="L16" s="311"/>
      <c r="M16" s="130"/>
      <c r="N16" s="309" t="str">
        <f>IFERROR((INDEX(Столп_Человеков,MATCH("4669",Номер_Человека,0),6) &amp;" "&amp; (INDEX(Столп_Человеков,MATCH("4669",Номер_Человека,0),7))),"")</f>
        <v xml:space="preserve">Человек Проявления, Глава Человеческого Синтеза Синтезтела ИДИВО 192 Изначальности Тарасюк Ирина </v>
      </c>
      <c r="O16" s="310"/>
      <c r="P16" s="310"/>
      <c r="Q16" s="310"/>
      <c r="R16" s="311"/>
      <c r="S16" s="130"/>
      <c r="T16" s="309" t="str">
        <f>IFERROR((INDEX(Столп_Человеков,MATCH("5869",Номер_Человека,0),6) &amp;" "&amp; (INDEX(Столп_Человеков,MATCH("5869",Номер_Человека,0),7))),"")</f>
        <v>Человек Проявления, Глава Человеческого Синтеза Чувствознания ИДИВО 192 Изначальности Чудова Ольга</v>
      </c>
      <c r="U16" s="310"/>
      <c r="V16" s="310"/>
      <c r="W16" s="310"/>
      <c r="X16" s="311"/>
      <c r="Y16" s="130"/>
      <c r="Z16" s="130"/>
      <c r="AA16" s="312" t="str">
        <f>IFERROR((INDEX(Столп_Человеков,MATCH("2669",Номер_Человека,0),6) &amp;" "&amp; (INDEX(Столп_Человеков,MATCH("2669",Номер_Человека,0),7))),"")</f>
        <v>Человек Проявления, Глава Человеческого Синтеза Сотрудника ИДИВО 192 Изначальности Дячук Антонина</v>
      </c>
      <c r="AB16" s="313"/>
      <c r="AC16" s="313"/>
      <c r="AD16" s="313"/>
      <c r="AE16" s="314"/>
      <c r="AF16" s="130"/>
      <c r="AG16" s="312" t="str">
        <f>IFERROR((INDEX(Столп_Человеков,MATCH("3869",Номер_Человека,0),6) &amp;" "&amp; (INDEX(Столп_Человеков,MATCH("3869",Номер_Человека,0),7))),"")</f>
        <v xml:space="preserve">Человек Проявления, Глава Человеческого Синтеза Физического Тела ИДИВО 192 Изначальности Салихова Татьяна </v>
      </c>
      <c r="AH16" s="313"/>
      <c r="AI16" s="313"/>
      <c r="AJ16" s="313"/>
      <c r="AK16" s="314"/>
      <c r="AL16" s="130"/>
      <c r="AM16" s="312" t="str">
        <f>IFERROR((INDEX(Столп_Человеков,MATCH("5069",Номер_Человека,0),6) &amp;" "&amp; (INDEX(Столп_Человеков,MATCH("5069",Номер_Человека,0),7))),"")</f>
        <v/>
      </c>
      <c r="AN16" s="313"/>
      <c r="AO16" s="313"/>
      <c r="AP16" s="313"/>
      <c r="AQ16" s="314"/>
      <c r="AR16" s="130"/>
      <c r="AS16" s="312" t="str">
        <f>IFERROR((INDEX(Столп_Человеков,MATCH("6269",Номер_Человека,0),6) &amp;" "&amp; (INDEX(Столп_Человеков,MATCH("6269",Номер_Человека,0),7))),"")</f>
        <v>Человек Проявления, Глава Человеческого Синтеза Столпа ИДИВО 192 Изначальности Коршунова Наталья</v>
      </c>
      <c r="AT16" s="313"/>
      <c r="AU16" s="313"/>
      <c r="AV16" s="313"/>
      <c r="AW16" s="314"/>
      <c r="AX16" s="130"/>
      <c r="AY16" s="130"/>
      <c r="AZ16" s="330" t="str">
        <f>IFERROR((INDEX(Столп_Человеков,MATCH("3069",Номер_Человека,0),6) &amp;" "&amp; (INDEX(Столп_Человеков,MATCH("3069",Номер_Человека,0),7))),"")</f>
        <v>Человек Проявления, Глава Человеческого Синтеза Архата ИДИВО 192 Изначальности Дернович Петр</v>
      </c>
      <c r="BA16" s="331"/>
      <c r="BB16" s="331"/>
      <c r="BC16" s="331"/>
      <c r="BD16" s="332"/>
      <c r="BE16" s="130"/>
      <c r="BF16" s="330" t="str">
        <f>IFERROR((INDEX(Столп_Человеков,MATCH("4269",Номер_Человека,0),6) &amp;" "&amp; (INDEX(Столп_Человеков,MATCH("4269",Номер_Человека,0),7))),"")</f>
        <v xml:space="preserve">Человек Проявления, Глава Человеческого Синтеза Головерсума ИДИВО 192 Изначальности Музгунова Виктория </v>
      </c>
      <c r="BG16" s="331"/>
      <c r="BH16" s="331"/>
      <c r="BI16" s="331"/>
      <c r="BJ16" s="332"/>
      <c r="BK16" s="130"/>
      <c r="BL16" s="330" t="str">
        <f>IFERROR((INDEX(Столп_Человеков,MATCH("5469",Номер_Человека,0),6) &amp;" "&amp; (INDEX(Столп_Человеков,MATCH("5469",Номер_Человека,0),7))),"")</f>
        <v>Человек Проявления, Глава Человеческого Синтеза Трансвизора ИДИВО 192 Изначальности Малинина Анастасия</v>
      </c>
      <c r="BM16" s="331"/>
      <c r="BN16" s="331"/>
      <c r="BO16" s="331"/>
      <c r="BP16" s="332"/>
      <c r="BQ16" s="130"/>
      <c r="BR16" s="330" t="str">
        <f>IFERROR((INDEX(Столп_Человеков,MATCH("6669",Номер_Человека,0),6) &amp;" "&amp; (INDEX(Столп_Человеков,MATCH("6669",Номер_Человека,0),7))),"")</f>
        <v/>
      </c>
      <c r="BS16" s="331"/>
      <c r="BT16" s="331"/>
      <c r="BU16" s="331"/>
      <c r="BV16" s="332"/>
      <c r="BW16" s="130"/>
    </row>
    <row r="17" spans="1:77" s="131" customFormat="1" ht="136.9" customHeight="1" x14ac:dyDescent="0.25">
      <c r="A17" s="130"/>
      <c r="B17" s="309" t="str">
        <f>IFERROR((INDEX(Столп_Человеков,MATCH("2270",Номер_Человека,0),6) &amp;" "&amp; (INDEX(Столп_Человеков,MATCH("2270",Номер_Человека,0),7))),"")</f>
        <v/>
      </c>
      <c r="C17" s="310"/>
      <c r="D17" s="310"/>
      <c r="E17" s="310"/>
      <c r="F17" s="311"/>
      <c r="G17" s="130"/>
      <c r="H17" s="309" t="str">
        <f>IFERROR((INDEX(Столп_Человеков,MATCH("3470",Номер_Человека,0),6) &amp;" "&amp; (INDEX(Столп_Человеков,MATCH("3470",Номер_Человека,0),7))),"")</f>
        <v/>
      </c>
      <c r="I17" s="310"/>
      <c r="J17" s="310"/>
      <c r="K17" s="310"/>
      <c r="L17" s="311"/>
      <c r="M17" s="130"/>
      <c r="N17" s="309" t="str">
        <f>IFERROR((INDEX(Столп_Человеков,MATCH("4670",Номер_Человека,0),6) &amp;" "&amp; (INDEX(Столп_Человеков,MATCH("4670",Номер_Человека,0),7))),"")</f>
        <v/>
      </c>
      <c r="O17" s="310"/>
      <c r="P17" s="310"/>
      <c r="Q17" s="310"/>
      <c r="R17" s="311"/>
      <c r="S17" s="130"/>
      <c r="T17" s="309" t="str">
        <f>IFERROR((INDEX(Столп_Человеков,MATCH("5870",Номер_Человека,0),6) &amp;" "&amp; (INDEX(Столп_Человеков,MATCH("5870",Номер_Человека,0),7))),"")</f>
        <v>Человек Метагалактики, Глава Конфедеративного Синтеза Чувствознания ИДИВО 192 Изначальности Соловьёва Ирина</v>
      </c>
      <c r="U17" s="310"/>
      <c r="V17" s="310"/>
      <c r="W17" s="310"/>
      <c r="X17" s="311"/>
      <c r="Y17" s="130"/>
      <c r="Z17" s="130"/>
      <c r="AA17" s="312" t="str">
        <f>IFERROR((INDEX(Столп_Человеков,MATCH("2670",Номер_Человека,0),6) &amp;" "&amp; (INDEX(Столп_Человеков,MATCH("2670",Номер_Человека,0),7))),"")</f>
        <v xml:space="preserve">Человек Метагалактики, Глава Конфедеративного Синтеза Сотрудника ИДИВО 192 Изначальности Юрова Нина </v>
      </c>
      <c r="AB17" s="313"/>
      <c r="AC17" s="313"/>
      <c r="AD17" s="313"/>
      <c r="AE17" s="314"/>
      <c r="AF17" s="130"/>
      <c r="AG17" s="312" t="str">
        <f>IFERROR((INDEX(Столп_Человеков,MATCH("3870",Номер_Человека,0),6) &amp;" "&amp; (INDEX(Столп_Человеков,MATCH("3870",Номер_Человека,0),7))),"")</f>
        <v xml:space="preserve">Человек Метагалактики, Глава Конфедеративного Синтеза Физического Тела ИДИВО 192 Изначальности Сухоруков Антон </v>
      </c>
      <c r="AH17" s="313"/>
      <c r="AI17" s="313"/>
      <c r="AJ17" s="313"/>
      <c r="AK17" s="314"/>
      <c r="AL17" s="130"/>
      <c r="AM17" s="312" t="str">
        <f>IFERROR((INDEX(Столп_Человеков,MATCH("5070",Номер_Человека,0),6) &amp;" "&amp; (INDEX(Столп_Человеков,MATCH("5070",Номер_Человека,0),7))),"")</f>
        <v/>
      </c>
      <c r="AN17" s="313"/>
      <c r="AO17" s="313"/>
      <c r="AP17" s="313"/>
      <c r="AQ17" s="314"/>
      <c r="AR17" s="130"/>
      <c r="AS17" s="312" t="str">
        <f>IFERROR((INDEX(Столп_Человеков,MATCH("6270",Номер_Человека,0),6) &amp;" "&amp; (INDEX(Столп_Человеков,MATCH("6270",Номер_Человека,0),7))),"")</f>
        <v/>
      </c>
      <c r="AT17" s="313"/>
      <c r="AU17" s="313"/>
      <c r="AV17" s="313"/>
      <c r="AW17" s="314"/>
      <c r="AX17" s="130"/>
      <c r="AY17" s="130"/>
      <c r="AZ17" s="330" t="str">
        <f>IFERROR((INDEX(Столп_Человеков,MATCH("3070",Номер_Человека,0),6) &amp;" "&amp; (INDEX(Столп_Человеков,MATCH("3070",Номер_Человека,0),7))),"")</f>
        <v>Человек Метагалактики, Глава Конфедеративного Синтеза Архата ИДИВО 192 Изначальности Темеркулов Кайрат</v>
      </c>
      <c r="BA17" s="331"/>
      <c r="BB17" s="331"/>
      <c r="BC17" s="331"/>
      <c r="BD17" s="332"/>
      <c r="BE17" s="130"/>
      <c r="BF17" s="330" t="str">
        <f>IFERROR((INDEX(Столп_Человеков,MATCH("4270",Номер_Человека,0),6) &amp;" "&amp; (INDEX(Столп_Человеков,MATCH("4270",Номер_Человека,0),7))),"")</f>
        <v xml:space="preserve">Человек Метагалактики, Глава Конфедеративного Синтеза Головерсума ИДИВО 192 Изначальности Данько Юрий </v>
      </c>
      <c r="BG17" s="331"/>
      <c r="BH17" s="331"/>
      <c r="BI17" s="331"/>
      <c r="BJ17" s="332"/>
      <c r="BK17" s="130"/>
      <c r="BL17" s="330" t="str">
        <f>IFERROR((INDEX(Столп_Человеков,MATCH("5470",Номер_Человека,0),6) &amp;" "&amp; (INDEX(Столп_Человеков,MATCH("5470",Номер_Человека,0),7))),"")</f>
        <v/>
      </c>
      <c r="BM17" s="331"/>
      <c r="BN17" s="331"/>
      <c r="BO17" s="331"/>
      <c r="BP17" s="332"/>
      <c r="BQ17" s="130"/>
      <c r="BR17" s="330" t="str">
        <f>IFERROR((INDEX(Столп_Человеков,MATCH("6670",Номер_Человека,0),6) &amp;" "&amp; (INDEX(Столп_Человеков,MATCH("6670",Номер_Человека,0),7))),"")</f>
        <v xml:space="preserve">Человек Метагалактики, Глава Конфедеративного Синтеза Души ИДИВО 192 Изначальности Дубинина Анна </v>
      </c>
      <c r="BS17" s="331"/>
      <c r="BT17" s="331"/>
      <c r="BU17" s="331"/>
      <c r="BV17" s="332"/>
      <c r="BW17" s="130"/>
    </row>
    <row r="18" spans="1:77" s="131" customFormat="1" ht="49.15" customHeight="1" thickBot="1" x14ac:dyDescent="0.3">
      <c r="A18" s="130"/>
      <c r="B18" s="324" t="str">
        <f>IFERROR((INDEX(Столп_Человеков,MATCH("2271",Номер_Человека,0),6) &amp;" "&amp; (INDEX(Столп_Человеков,MATCH("2271",Номер_Человека,0),7))),"")</f>
        <v/>
      </c>
      <c r="C18" s="325"/>
      <c r="D18" s="325"/>
      <c r="E18" s="325"/>
      <c r="F18" s="326"/>
      <c r="G18" s="130"/>
      <c r="H18" s="324" t="str">
        <f>IFERROR((INDEX(Столп_Человеков,MATCH("3471",Номер_Человека,0),6) &amp;" "&amp; (INDEX(Столп_Человеков,MATCH("3471",Номер_Человека,0),7))),"")</f>
        <v/>
      </c>
      <c r="I18" s="325"/>
      <c r="J18" s="325"/>
      <c r="K18" s="325"/>
      <c r="L18" s="326"/>
      <c r="M18" s="130"/>
      <c r="N18" s="324" t="str">
        <f>IFERROR((INDEX(Столп_Человеков,MATCH("4671",Номер_Человека,0),6) &amp;" "&amp; (INDEX(Столп_Человеков,MATCH("4671",Номер_Человека,0),7))),"")</f>
        <v/>
      </c>
      <c r="O18" s="325"/>
      <c r="P18" s="325"/>
      <c r="Q18" s="325"/>
      <c r="R18" s="326"/>
      <c r="S18" s="130"/>
      <c r="T18" s="324" t="str">
        <f>IFERROR((INDEX(Столп_Человеков,MATCH("5871",Номер_Человека,0),6) &amp;" "&amp; (INDEX(Столп_Человеков,MATCH("5871",Номер_Человека,0),7))),"")</f>
        <v/>
      </c>
      <c r="U18" s="325"/>
      <c r="V18" s="325"/>
      <c r="W18" s="325"/>
      <c r="X18" s="326"/>
      <c r="Y18" s="130"/>
      <c r="Z18" s="130"/>
      <c r="AA18" s="327" t="str">
        <f>IFERROR((INDEX(Столп_Человеков,MATCH("2671",Номер_Человека,0),6) &amp;" "&amp; (INDEX(Столп_Человеков,MATCH("2671",Номер_Человека,0),7))),"")</f>
        <v/>
      </c>
      <c r="AB18" s="328"/>
      <c r="AC18" s="328"/>
      <c r="AD18" s="328"/>
      <c r="AE18" s="329"/>
      <c r="AF18" s="130"/>
      <c r="AG18" s="327" t="str">
        <f>IFERROR((INDEX(Столп_Человеков,MATCH("3871",Номер_Человека,0),6) &amp;" "&amp; (INDEX(Столп_Человеков,MATCH("3871",Номер_Человека,0),7))),"")</f>
        <v/>
      </c>
      <c r="AH18" s="328"/>
      <c r="AI18" s="328"/>
      <c r="AJ18" s="328"/>
      <c r="AK18" s="329"/>
      <c r="AL18" s="130"/>
      <c r="AM18" s="327" t="str">
        <f>IFERROR((INDEX(Столп_Человеков,MATCH("5071",Номер_Человека,0),6) &amp;" "&amp; (INDEX(Столп_Человеков,MATCH("5071",Номер_Человека,0),7))),"")</f>
        <v/>
      </c>
      <c r="AN18" s="328"/>
      <c r="AO18" s="328"/>
      <c r="AP18" s="328"/>
      <c r="AQ18" s="329"/>
      <c r="AR18" s="130"/>
      <c r="AS18" s="327" t="str">
        <f>IFERROR((INDEX(Столп_Человеков,MATCH("6271",Номер_Человека,0),6) &amp;" "&amp; (INDEX(Столп_Человеков,MATCH("6271",Номер_Человека,0),7))),"")</f>
        <v/>
      </c>
      <c r="AT18" s="328"/>
      <c r="AU18" s="328"/>
      <c r="AV18" s="328"/>
      <c r="AW18" s="329"/>
      <c r="AX18" s="130"/>
      <c r="AY18" s="130"/>
      <c r="AZ18" s="333" t="str">
        <f>IFERROR((INDEX(Столп_Человеков,MATCH("3071",Номер_Человека,0),6) &amp;" "&amp; (INDEX(Столп_Человеков,MATCH("3071",Номер_Человека,0),7))),"")</f>
        <v/>
      </c>
      <c r="BA18" s="334"/>
      <c r="BB18" s="334"/>
      <c r="BC18" s="334"/>
      <c r="BD18" s="335"/>
      <c r="BE18" s="130"/>
      <c r="BF18" s="333" t="str">
        <f>IFERROR((INDEX(Столп_Человеков,MATCH("4271",Номер_Человека,0),6) &amp;" "&amp; (INDEX(Столп_Человеков,MATCH("4271",Номер_Человека,0),7))),"")</f>
        <v/>
      </c>
      <c r="BG18" s="334"/>
      <c r="BH18" s="334"/>
      <c r="BI18" s="334"/>
      <c r="BJ18" s="335"/>
      <c r="BK18" s="130"/>
      <c r="BL18" s="333" t="str">
        <f>IFERROR((INDEX(Столп_Человеков,MATCH("5471",Номер_Человека,0),6) &amp;" "&amp; (INDEX(Столп_Человеков,MATCH("5471",Номер_Человека,0),7))),"")</f>
        <v/>
      </c>
      <c r="BM18" s="334"/>
      <c r="BN18" s="334"/>
      <c r="BO18" s="334"/>
      <c r="BP18" s="335"/>
      <c r="BQ18" s="130"/>
      <c r="BR18" s="333" t="str">
        <f>IFERROR((INDEX(Столп_Человеков,MATCH("6671",Номер_Человека,0),6) &amp;" "&amp; (INDEX(Столп_Человеков,MATCH("6671",Номер_Человека,0),7))),"")</f>
        <v/>
      </c>
      <c r="BS18" s="334"/>
      <c r="BT18" s="334"/>
      <c r="BU18" s="334"/>
      <c r="BV18" s="335"/>
      <c r="BW18" s="130"/>
    </row>
    <row r="19" spans="1:77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</row>
    <row r="20" spans="1:77" ht="18.75" x14ac:dyDescent="0.3"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33"/>
      <c r="BY20" s="33"/>
    </row>
    <row r="21" spans="1:77" s="17" customFormat="1" ht="23.25" customHeight="1" x14ac:dyDescent="0.35">
      <c r="B21" s="222" t="s">
        <v>5071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</row>
    <row r="22" spans="1:77" s="17" customFormat="1" ht="23.25" customHeight="1" x14ac:dyDescent="0.35">
      <c r="B22" s="223" t="s">
        <v>5093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</row>
  </sheetData>
  <mergeCells count="84">
    <mergeCell ref="BF18:BJ18"/>
    <mergeCell ref="BL18:BP18"/>
    <mergeCell ref="BR18:BV18"/>
    <mergeCell ref="BR17:BV17"/>
    <mergeCell ref="B18:F18"/>
    <mergeCell ref="H18:L18"/>
    <mergeCell ref="N18:R18"/>
    <mergeCell ref="T18:X18"/>
    <mergeCell ref="AA18:AE18"/>
    <mergeCell ref="AG18:AK18"/>
    <mergeCell ref="AM18:AQ18"/>
    <mergeCell ref="AS18:AW18"/>
    <mergeCell ref="AZ18:BD18"/>
    <mergeCell ref="AG17:AK17"/>
    <mergeCell ref="AM17:AQ17"/>
    <mergeCell ref="AS17:AW17"/>
    <mergeCell ref="AZ17:BD17"/>
    <mergeCell ref="BF17:BJ17"/>
    <mergeCell ref="BL17:BP17"/>
    <mergeCell ref="AM15:AQ15"/>
    <mergeCell ref="AS15:AW15"/>
    <mergeCell ref="AZ15:BD15"/>
    <mergeCell ref="BF15:BJ15"/>
    <mergeCell ref="BL15:BP15"/>
    <mergeCell ref="T15:X15"/>
    <mergeCell ref="AA15:AE15"/>
    <mergeCell ref="AG15:AK15"/>
    <mergeCell ref="B17:F17"/>
    <mergeCell ref="H17:L17"/>
    <mergeCell ref="N17:R17"/>
    <mergeCell ref="T17:X17"/>
    <mergeCell ref="AA17:AE17"/>
    <mergeCell ref="BR15:BV15"/>
    <mergeCell ref="B16:F16"/>
    <mergeCell ref="H16:L16"/>
    <mergeCell ref="N16:R16"/>
    <mergeCell ref="T16:X16"/>
    <mergeCell ref="AA16:AE16"/>
    <mergeCell ref="AG16:AK16"/>
    <mergeCell ref="AM16:AQ16"/>
    <mergeCell ref="AS16:AW16"/>
    <mergeCell ref="AZ16:BD16"/>
    <mergeCell ref="BF16:BJ16"/>
    <mergeCell ref="BL16:BP16"/>
    <mergeCell ref="BR16:BV16"/>
    <mergeCell ref="B15:F15"/>
    <mergeCell ref="H15:L15"/>
    <mergeCell ref="N15:R15"/>
    <mergeCell ref="AS13:AW13"/>
    <mergeCell ref="AZ13:BD13"/>
    <mergeCell ref="BF13:BJ13"/>
    <mergeCell ref="BL13:BP13"/>
    <mergeCell ref="B12:F12"/>
    <mergeCell ref="H12:L12"/>
    <mergeCell ref="N12:R12"/>
    <mergeCell ref="T12:X12"/>
    <mergeCell ref="AA12:AE12"/>
    <mergeCell ref="AG12:AK12"/>
    <mergeCell ref="AM12:AQ12"/>
    <mergeCell ref="AS12:AW12"/>
    <mergeCell ref="AZ12:BD12"/>
    <mergeCell ref="A1:BW1"/>
    <mergeCell ref="G10:S10"/>
    <mergeCell ref="AF10:AR10"/>
    <mergeCell ref="BE10:BQ10"/>
    <mergeCell ref="BF12:BJ12"/>
    <mergeCell ref="BL12:BP12"/>
    <mergeCell ref="BR12:BV12"/>
    <mergeCell ref="B21:BV21"/>
    <mergeCell ref="B22:BV22"/>
    <mergeCell ref="G4:BQ4"/>
    <mergeCell ref="Y6:AY6"/>
    <mergeCell ref="Y7:AY7"/>
    <mergeCell ref="G9:S9"/>
    <mergeCell ref="AF9:AR9"/>
    <mergeCell ref="BE9:BQ9"/>
    <mergeCell ref="B13:F13"/>
    <mergeCell ref="H13:L13"/>
    <mergeCell ref="N13:R13"/>
    <mergeCell ref="T13:X13"/>
    <mergeCell ref="AA13:AE13"/>
    <mergeCell ref="BR13:BV13"/>
    <mergeCell ref="AG13:AK13"/>
    <mergeCell ref="AM13:AQ13"/>
  </mergeCells>
  <printOptions horizontalCentered="1" verticalCentered="1"/>
  <pageMargins left="0.31496062992125984" right="0.31496062992125984" top="0.23622047244094491" bottom="0.23622047244094491" header="0.27559055118110237" footer="0.19685039370078741"/>
  <pageSetup paperSize="9" scale="5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3"/>
  <sheetViews>
    <sheetView zoomScale="65" zoomScaleNormal="65" workbookViewId="0">
      <selection activeCell="G4" sqref="G4:BQ4"/>
    </sheetView>
  </sheetViews>
  <sheetFormatPr defaultRowHeight="15" x14ac:dyDescent="0.25"/>
  <cols>
    <col min="1" max="2" width="3.5703125" customWidth="1"/>
    <col min="3" max="3" width="5.7109375" bestFit="1" customWidth="1"/>
    <col min="4" max="75" width="3.5703125" customWidth="1"/>
    <col min="76" max="83" width="3.140625" customWidth="1"/>
  </cols>
  <sheetData>
    <row r="1" spans="1:75" ht="21" x14ac:dyDescent="0.35">
      <c r="A1" s="222" t="s">
        <v>4935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</row>
    <row r="3" spans="1: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36" x14ac:dyDescent="0.55000000000000004">
      <c r="A4" s="30"/>
      <c r="B4" s="30"/>
      <c r="C4" s="30"/>
      <c r="D4" s="30"/>
      <c r="E4" s="30"/>
      <c r="F4" s="30"/>
      <c r="G4" s="296" t="str">
        <f>CONCATENATE("Иерархическая структура Дома Отца Цивилизации ИДИВО ",Полномочные!C3," Изначальности, ",Полномочные!C6)</f>
        <v>Иерархическая структура Дома Отца Цивилизации ИДИВО 192 Изначальности, Москва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30"/>
      <c r="BS4" s="30"/>
      <c r="BT4" s="30"/>
      <c r="BU4" s="30"/>
      <c r="BV4" s="30"/>
      <c r="BW4" s="30"/>
    </row>
    <row r="5" spans="1:75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</row>
    <row r="6" spans="1:75" s="28" customFormat="1" ht="41.4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293" t="str">
        <f>Полномочные!B18</f>
        <v>Ипостась, Глава Дома Отца Управления Синтеза Изначальных Владык Мория Свет Цивилизации ИДИВО 192 Изначальности</v>
      </c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5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7" spans="1:75" s="46" customFormat="1" ht="21.75" thickBot="1" x14ac:dyDescent="0.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06" t="str">
        <f>TEXT(Полномочные!C18,)</f>
        <v>Гайворонская Наталья</v>
      </c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8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s="28" customFormat="1" ht="40.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</row>
    <row r="9" spans="1:75" s="28" customFormat="1" ht="81.75" customHeight="1" x14ac:dyDescent="0.25">
      <c r="A9" s="31"/>
      <c r="B9" s="31"/>
      <c r="C9" s="31"/>
      <c r="D9" s="31"/>
      <c r="E9" s="31"/>
      <c r="F9" s="31"/>
      <c r="G9" s="287" t="str">
        <f>Полномочные!B23</f>
        <v>Ведущий, Глава Синтеза Изначально Вышестоящего Отца Теофы ИДИВО Управления Синтеза Юлия Сианы Высшей Школы Синтеза 192 Изначальности</v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9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297" t="str">
        <f>Полномочные!B27</f>
        <v>Праведник, Глава Синтеза Всемогущего ИДИВО Управления Синтеза Савелия Баяны, Региональный Секретарь МГК Москвы</v>
      </c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9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03" t="str">
        <f>Полномочные!B31</f>
        <v>Адепт, Глава Синтеза Ману ИДИВО Управления Cинтеза Яромира Ники, Института Энергопотенциала МЦИС Кут Хуми Фаинь</v>
      </c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5"/>
      <c r="BR9" s="31"/>
      <c r="BS9" s="31"/>
      <c r="BT9" s="31"/>
      <c r="BU9" s="31"/>
      <c r="BV9" s="31"/>
      <c r="BW9" s="31"/>
    </row>
    <row r="10" spans="1:75" s="46" customFormat="1" ht="21.75" thickBot="1" x14ac:dyDescent="0.4">
      <c r="A10" s="45"/>
      <c r="B10" s="45"/>
      <c r="C10" s="45"/>
      <c r="D10" s="45"/>
      <c r="E10" s="45"/>
      <c r="F10" s="45"/>
      <c r="G10" s="281" t="str">
        <f>TEXT(Полномочные!C23,)</f>
        <v>Чернышова Вера</v>
      </c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3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73" t="str">
        <f>TEXT(Полномочные!C27,)</f>
        <v>Фролова Елена</v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255" t="str">
        <f>TEXT(Полномочные!C31,)</f>
        <v>Устинова Ирина</v>
      </c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7"/>
      <c r="BR10" s="45"/>
      <c r="BS10" s="45"/>
      <c r="BT10" s="45"/>
      <c r="BU10" s="45"/>
      <c r="BV10" s="45"/>
      <c r="BW10" s="45"/>
    </row>
    <row r="11" spans="1:75" s="28" customFormat="1" ht="34.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</row>
    <row r="12" spans="1:75" s="29" customFormat="1" ht="191.25" customHeight="1" x14ac:dyDescent="0.25">
      <c r="A12" s="32"/>
      <c r="B12" s="290" t="str">
        <f>Полномочные!B36</f>
        <v>Архат, Глава Идивного Синтеза Логоса ИДИВО Управления Синтеза Серафима Валерии Высшей Школы Синтеза 192 Изначальности</v>
      </c>
      <c r="C12" s="291"/>
      <c r="D12" s="291"/>
      <c r="E12" s="291"/>
      <c r="F12" s="292"/>
      <c r="G12" s="32"/>
      <c r="H12" s="290" t="str">
        <f>Полномочные!B48</f>
        <v>Посвященный, Глава Иерархического Синтеза Омеги ИДИВО Управления Синтеза Эмиля Яны Высшей Школы Синтеза 192 Изначальности</v>
      </c>
      <c r="I12" s="291"/>
      <c r="J12" s="291"/>
      <c r="K12" s="291"/>
      <c r="L12" s="292"/>
      <c r="M12" s="32"/>
      <c r="N12" s="290" t="str">
        <f>Полномочные!B60</f>
        <v>Ученик, Глава Цивилизационного Синтеза Сообразительности ИДИВО Управления Синтеза Яна Стафии Высшей Школы Синтеза 192 Изначальности</v>
      </c>
      <c r="O12" s="291"/>
      <c r="P12" s="291"/>
      <c r="Q12" s="291"/>
      <c r="R12" s="292"/>
      <c r="S12" s="32"/>
      <c r="T12" s="290" t="str">
        <f>Полномочные!B72</f>
        <v>Человек Изначальный, Глава Психодинамического Синтеза Потенциала ИДИВО Управления Синтеза Марка Орфеи Высшей Школы Синтеза 192 Изначальности</v>
      </c>
      <c r="U12" s="291"/>
      <c r="V12" s="291"/>
      <c r="W12" s="291"/>
      <c r="X12" s="292"/>
      <c r="Y12" s="32"/>
      <c r="Z12" s="32"/>
      <c r="AA12" s="300" t="str">
        <f>Полномочные!B40</f>
        <v>Архат, Глава Идивного Синтеза Ведущего ИДИВО Управления Синтеза Сулеймана Синтии, Член МГК Москвы</v>
      </c>
      <c r="AB12" s="301"/>
      <c r="AC12" s="301"/>
      <c r="AD12" s="301"/>
      <c r="AE12" s="302"/>
      <c r="AF12" s="32"/>
      <c r="AG12" s="300" t="str">
        <f>Полномочные!B52</f>
        <v>Посвященный, Глава Иерархического Синтеза Разума ИДИВО Управления Синтеза Вячеслава Анастасии, Член МГК Москвы</v>
      </c>
      <c r="AH12" s="301"/>
      <c r="AI12" s="301"/>
      <c r="AJ12" s="301"/>
      <c r="AK12" s="302"/>
      <c r="AL12" s="32"/>
      <c r="AM12" s="300" t="str">
        <f>Полномочные!B64</f>
        <v>Ученик, Глава Цивилизационного Синтеза Огненной Нити ИДИВО Управления Синтеза Илия Оливии, Член МГК Москвы</v>
      </c>
      <c r="AN12" s="301"/>
      <c r="AO12" s="301"/>
      <c r="AP12" s="301"/>
      <c r="AQ12" s="302"/>
      <c r="AR12" s="32"/>
      <c r="AS12" s="300" t="str">
        <f>Полномочные!B76</f>
        <v>Человек Изначальный, Глава Психодинамического Синтеза Сознания ИДИВО Управления Синтеза Ефрема Арины, Член МГК Москвы</v>
      </c>
      <c r="AT12" s="301"/>
      <c r="AU12" s="301"/>
      <c r="AV12" s="301"/>
      <c r="AW12" s="302"/>
      <c r="AX12" s="32"/>
      <c r="AY12" s="32"/>
      <c r="AZ12" s="303" t="str">
        <f>Полномочные!B44</f>
        <v>Архат, Глава Идивного Синтеза Истины ИДИВО Управления Синтеза Наума Софьи, МЦИС Кут Хуми Фаинь</v>
      </c>
      <c r="BA12" s="304"/>
      <c r="BB12" s="304"/>
      <c r="BC12" s="304"/>
      <c r="BD12" s="305"/>
      <c r="BE12" s="32"/>
      <c r="BF12" s="303" t="str">
        <f>Полномочные!B56</f>
        <v>Посвященный, Глава Иерархического Синтеза Восприятия ИДИВО Управления Синтеза Дмитрия Кристины, МЦИС Кут Хуми Фаинь</v>
      </c>
      <c r="BG12" s="304"/>
      <c r="BH12" s="304"/>
      <c r="BI12" s="304"/>
      <c r="BJ12" s="305"/>
      <c r="BK12" s="32"/>
      <c r="BL12" s="303" t="str">
        <f>Полномочные!B68</f>
        <v>Ученик, Глава Цивилизационного Синтеза Интеллекта ИДИВО Управления Синтеза Игоря Ланы, МЦИС Кут Хуми Фаинь</v>
      </c>
      <c r="BM12" s="304"/>
      <c r="BN12" s="304"/>
      <c r="BO12" s="304"/>
      <c r="BP12" s="305"/>
      <c r="BQ12" s="32"/>
      <c r="BR12" s="303" t="str">
        <f>Полномочные!B80</f>
        <v>Человек Изначальный, Глава Психодинамического Синтеза Слова Отца ИДИВО Управления Синтеза Юлиана Мирославы, МЦИС Кут Хуми Фаинь</v>
      </c>
      <c r="BS12" s="304"/>
      <c r="BT12" s="304"/>
      <c r="BU12" s="304"/>
      <c r="BV12" s="305"/>
      <c r="BW12" s="32"/>
    </row>
    <row r="13" spans="1:75" s="60" customFormat="1" ht="48.75" customHeight="1" thickBot="1" x14ac:dyDescent="0.3">
      <c r="A13" s="59"/>
      <c r="B13" s="336" t="str">
        <f>TEXT(Полномочные!C36,)</f>
        <v>Шпенькова Надежда</v>
      </c>
      <c r="C13" s="337"/>
      <c r="D13" s="337"/>
      <c r="E13" s="337"/>
      <c r="F13" s="338"/>
      <c r="G13" s="59"/>
      <c r="H13" s="336" t="str">
        <f>TEXT(Полномочные!C48,)</f>
        <v>Ионова Юлия</v>
      </c>
      <c r="I13" s="337"/>
      <c r="J13" s="337"/>
      <c r="K13" s="337"/>
      <c r="L13" s="338"/>
      <c r="M13" s="59"/>
      <c r="N13" s="336" t="str">
        <f>TEXT(Полномочные!C60,)</f>
        <v>Козлова Татьяна</v>
      </c>
      <c r="O13" s="337"/>
      <c r="P13" s="337"/>
      <c r="Q13" s="337"/>
      <c r="R13" s="338"/>
      <c r="S13" s="59"/>
      <c r="T13" s="336" t="str">
        <f>TEXT(Полномочные!C72,)</f>
        <v>Андроновская Вера</v>
      </c>
      <c r="U13" s="337"/>
      <c r="V13" s="337"/>
      <c r="W13" s="337"/>
      <c r="X13" s="338"/>
      <c r="Y13" s="59"/>
      <c r="Z13" s="59"/>
      <c r="AA13" s="339" t="str">
        <f>TEXT(Полномочные!C40,)</f>
        <v>Мухаметжанова Раися</v>
      </c>
      <c r="AB13" s="340"/>
      <c r="AC13" s="340"/>
      <c r="AD13" s="340"/>
      <c r="AE13" s="341"/>
      <c r="AF13" s="59"/>
      <c r="AG13" s="339" t="str">
        <f>TEXT(Полномочные!C52,)</f>
        <v>Зайцева Вера</v>
      </c>
      <c r="AH13" s="340"/>
      <c r="AI13" s="340"/>
      <c r="AJ13" s="340"/>
      <c r="AK13" s="341"/>
      <c r="AL13" s="59"/>
      <c r="AM13" s="339" t="str">
        <f>TEXT(Полномочные!C64,)</f>
        <v>Александрова Светлана</v>
      </c>
      <c r="AN13" s="340"/>
      <c r="AO13" s="340"/>
      <c r="AP13" s="340"/>
      <c r="AQ13" s="341"/>
      <c r="AR13" s="59"/>
      <c r="AS13" s="339" t="str">
        <f>TEXT(Полномочные!C76,)</f>
        <v>Мельникова Дина</v>
      </c>
      <c r="AT13" s="340"/>
      <c r="AU13" s="340"/>
      <c r="AV13" s="340"/>
      <c r="AW13" s="341"/>
      <c r="AX13" s="59"/>
      <c r="AY13" s="59"/>
      <c r="AZ13" s="255" t="str">
        <f>TEXT(Полномочные!C44,)</f>
        <v>Павлова Надежда</v>
      </c>
      <c r="BA13" s="256"/>
      <c r="BB13" s="256"/>
      <c r="BC13" s="256"/>
      <c r="BD13" s="257"/>
      <c r="BE13" s="59"/>
      <c r="BF13" s="255" t="str">
        <f>TEXT(Полномочные!C56,)</f>
        <v>Константинова Елена</v>
      </c>
      <c r="BG13" s="256"/>
      <c r="BH13" s="256"/>
      <c r="BI13" s="256"/>
      <c r="BJ13" s="257"/>
      <c r="BK13" s="59"/>
      <c r="BL13" s="255" t="str">
        <f>TEXT(Полномочные!C68,)</f>
        <v xml:space="preserve">Лукина Наиля </v>
      </c>
      <c r="BM13" s="256"/>
      <c r="BN13" s="256"/>
      <c r="BO13" s="256"/>
      <c r="BP13" s="257"/>
      <c r="BQ13" s="59"/>
      <c r="BR13" s="342" t="str">
        <f>TEXT(Полномочные!C80,)</f>
        <v>Брагин Дмитрий</v>
      </c>
      <c r="BS13" s="343"/>
      <c r="BT13" s="343"/>
      <c r="BU13" s="343"/>
      <c r="BV13" s="344"/>
      <c r="BW13" s="59"/>
    </row>
    <row r="14" spans="1:75" s="28" customFormat="1" ht="38.25" customHeight="1" thickBo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</row>
    <row r="15" spans="1:75" s="28" customFormat="1" x14ac:dyDescent="0.25">
      <c r="A15" s="31"/>
      <c r="B15" s="321" t="s">
        <v>5070</v>
      </c>
      <c r="C15" s="322"/>
      <c r="D15" s="322"/>
      <c r="E15" s="322"/>
      <c r="F15" s="323"/>
      <c r="G15" s="31"/>
      <c r="H15" s="321" t="s">
        <v>5070</v>
      </c>
      <c r="I15" s="322"/>
      <c r="J15" s="322"/>
      <c r="K15" s="322"/>
      <c r="L15" s="323"/>
      <c r="M15" s="31"/>
      <c r="N15" s="321" t="s">
        <v>5070</v>
      </c>
      <c r="O15" s="322"/>
      <c r="P15" s="322"/>
      <c r="Q15" s="322"/>
      <c r="R15" s="323"/>
      <c r="S15" s="31"/>
      <c r="T15" s="321" t="s">
        <v>5070</v>
      </c>
      <c r="U15" s="322"/>
      <c r="V15" s="322"/>
      <c r="W15" s="322"/>
      <c r="X15" s="323"/>
      <c r="Y15" s="31"/>
      <c r="Z15" s="31"/>
      <c r="AA15" s="315" t="s">
        <v>5070</v>
      </c>
      <c r="AB15" s="316"/>
      <c r="AC15" s="316"/>
      <c r="AD15" s="316"/>
      <c r="AE15" s="317"/>
      <c r="AF15" s="31"/>
      <c r="AG15" s="315" t="s">
        <v>5070</v>
      </c>
      <c r="AH15" s="316"/>
      <c r="AI15" s="316"/>
      <c r="AJ15" s="316"/>
      <c r="AK15" s="317"/>
      <c r="AL15" s="31"/>
      <c r="AM15" s="315" t="s">
        <v>5070</v>
      </c>
      <c r="AN15" s="316"/>
      <c r="AO15" s="316"/>
      <c r="AP15" s="316"/>
      <c r="AQ15" s="317"/>
      <c r="AR15" s="31"/>
      <c r="AS15" s="315" t="s">
        <v>5070</v>
      </c>
      <c r="AT15" s="316"/>
      <c r="AU15" s="316"/>
      <c r="AV15" s="316"/>
      <c r="AW15" s="317"/>
      <c r="AX15" s="31"/>
      <c r="AY15" s="31"/>
      <c r="AZ15" s="318" t="s">
        <v>5070</v>
      </c>
      <c r="BA15" s="319"/>
      <c r="BB15" s="319"/>
      <c r="BC15" s="319"/>
      <c r="BD15" s="320"/>
      <c r="BE15" s="31"/>
      <c r="BF15" s="318" t="s">
        <v>5070</v>
      </c>
      <c r="BG15" s="319"/>
      <c r="BH15" s="319"/>
      <c r="BI15" s="319"/>
      <c r="BJ15" s="320"/>
      <c r="BK15" s="31"/>
      <c r="BL15" s="318" t="s">
        <v>5070</v>
      </c>
      <c r="BM15" s="319"/>
      <c r="BN15" s="319"/>
      <c r="BO15" s="319"/>
      <c r="BP15" s="320"/>
      <c r="BQ15" s="31"/>
      <c r="BR15" s="318" t="s">
        <v>5070</v>
      </c>
      <c r="BS15" s="319"/>
      <c r="BT15" s="319"/>
      <c r="BU15" s="319"/>
      <c r="BV15" s="320"/>
      <c r="BW15" s="31"/>
    </row>
    <row r="16" spans="1:75" s="131" customFormat="1" ht="138.6" customHeight="1" x14ac:dyDescent="0.25">
      <c r="A16" s="130"/>
      <c r="B16" s="309" t="str">
        <f>IFERROR((INDEX(Столп_Человеков,MATCH("2369",Номер_Человека,0),6) &amp;" "&amp; (INDEX(Столп_Человеков,MATCH("2369",Номер_Человека,0),7))),"")</f>
        <v>Человек Проявления, Глава Человеческого Синтеза Логоса ИДИВО 192 Изначальности Иволгина Светлана</v>
      </c>
      <c r="C16" s="310"/>
      <c r="D16" s="310"/>
      <c r="E16" s="310"/>
      <c r="F16" s="311"/>
      <c r="G16" s="130"/>
      <c r="H16" s="309" t="str">
        <f>IFERROR((INDEX(Столп_Человеков,MATCH("3569",Номер_Человека,0),6) &amp;" "&amp; (INDEX(Столп_Человеков,MATCH("3569",Номер_Человека,0),7))),"")</f>
        <v xml:space="preserve">Человек Проявления, Глава Человеческого Синтеза Омеги ИДИВО 192 Изначальности Андреева Надежда </v>
      </c>
      <c r="I16" s="310"/>
      <c r="J16" s="310"/>
      <c r="K16" s="310"/>
      <c r="L16" s="311"/>
      <c r="M16" s="130"/>
      <c r="N16" s="309" t="str">
        <f>IFERROR((INDEX(Столп_Человеков,MATCH("4769",Номер_Человека,0),6) &amp;" "&amp; (INDEX(Столп_Человеков,MATCH("4769",Номер_Человека,0),7))),"")</f>
        <v/>
      </c>
      <c r="O16" s="310"/>
      <c r="P16" s="310"/>
      <c r="Q16" s="310"/>
      <c r="R16" s="311"/>
      <c r="S16" s="130"/>
      <c r="T16" s="309" t="str">
        <f>IFERROR((INDEX(Столп_Человеков,MATCH("5969",Номер_Человека,0),6) &amp;" "&amp; (INDEX(Столп_Человеков,MATCH("5969",Номер_Человека,0),7))),"")</f>
        <v/>
      </c>
      <c r="U16" s="310"/>
      <c r="V16" s="310"/>
      <c r="W16" s="310"/>
      <c r="X16" s="311"/>
      <c r="Y16" s="130"/>
      <c r="Z16" s="130"/>
      <c r="AA16" s="312" t="str">
        <f>IFERROR((INDEX(Столп_Человеков,MATCH("2769",Номер_Человека,0),6) &amp;" "&amp; (INDEX(Столп_Человеков,MATCH("2769",Номер_Человека,0),7))),"")</f>
        <v>Человек Проявления, Глава Человеческого Синтеза Ведущего ИДИВО 192 Изначальности Бедердинова Гельнур</v>
      </c>
      <c r="AB16" s="313"/>
      <c r="AC16" s="313"/>
      <c r="AD16" s="313"/>
      <c r="AE16" s="314"/>
      <c r="AF16" s="130"/>
      <c r="AG16" s="312" t="str">
        <f>IFERROR((INDEX(Столп_Человеков,MATCH("3969",Номер_Человека,0),6) &amp;" "&amp; (INDEX(Столп_Человеков,MATCH("3969",Номер_Человека,0),7))),"")</f>
        <v/>
      </c>
      <c r="AH16" s="313"/>
      <c r="AI16" s="313"/>
      <c r="AJ16" s="313"/>
      <c r="AK16" s="314"/>
      <c r="AL16" s="130"/>
      <c r="AM16" s="312" t="str">
        <f>IFERROR((INDEX(Столп_Человеков,MATCH("5169",Номер_Человека,0),6) &amp;" "&amp; (INDEX(Столп_Человеков,MATCH("5169",Номер_Человека,0),7))),"")</f>
        <v>Человек Проявления, Глава Человеческого Синтеза Огненной Нити ИДИВО 192 Изначальности Темеркулова Сауле</v>
      </c>
      <c r="AN16" s="313"/>
      <c r="AO16" s="313"/>
      <c r="AP16" s="313"/>
      <c r="AQ16" s="314"/>
      <c r="AR16" s="130"/>
      <c r="AS16" s="312" t="str">
        <f>IFERROR((INDEX(Столп_Человеков,MATCH("6369",Номер_Человека,0),6) &amp;" "&amp; (INDEX(Столп_Человеков,MATCH("6369",Номер_Человека,0),7))),"")</f>
        <v/>
      </c>
      <c r="AT16" s="313"/>
      <c r="AU16" s="313"/>
      <c r="AV16" s="313"/>
      <c r="AW16" s="314"/>
      <c r="AX16" s="130"/>
      <c r="AY16" s="130"/>
      <c r="AZ16" s="330" t="str">
        <f>IFERROR((INDEX(Столп_Человеков,MATCH("3169",Номер_Человека,0),6) &amp;" "&amp; (INDEX(Столп_Человеков,MATCH("3169",Номер_Человека,0),7))),"")</f>
        <v/>
      </c>
      <c r="BA16" s="331"/>
      <c r="BB16" s="331"/>
      <c r="BC16" s="331"/>
      <c r="BD16" s="332"/>
      <c r="BE16" s="130"/>
      <c r="BF16" s="330" t="str">
        <f>IFERROR((INDEX(Столп_Человеков,MATCH("4369",Номер_Человека,0),6) &amp;" "&amp; (INDEX(Столп_Человеков,MATCH("4369",Номер_Человека,0),7))),"")</f>
        <v/>
      </c>
      <c r="BG16" s="331"/>
      <c r="BH16" s="331"/>
      <c r="BI16" s="331"/>
      <c r="BJ16" s="332"/>
      <c r="BK16" s="130"/>
      <c r="BL16" s="330" t="str">
        <f>IFERROR((INDEX(Столп_Человеков,MATCH("5569",Номер_Человека,0),6) &amp;" "&amp; (INDEX(Столп_Человеков,MATCH("5569",Номер_Человека,0),7))),"")</f>
        <v/>
      </c>
      <c r="BM16" s="331"/>
      <c r="BN16" s="331"/>
      <c r="BO16" s="331"/>
      <c r="BP16" s="332"/>
      <c r="BQ16" s="130"/>
      <c r="BR16" s="330" t="str">
        <f>IFERROR((INDEX(Столп_Человеков,MATCH("6769",Номер_Человека,0),6) &amp;" "&amp; (INDEX(Столп_Человеков,MATCH("6769",Номер_Человека,0),7))),"")</f>
        <v/>
      </c>
      <c r="BS16" s="331"/>
      <c r="BT16" s="331"/>
      <c r="BU16" s="331"/>
      <c r="BV16" s="332"/>
      <c r="BW16" s="130"/>
    </row>
    <row r="17" spans="1:77" s="131" customFormat="1" ht="138" customHeight="1" x14ac:dyDescent="0.25">
      <c r="A17" s="130"/>
      <c r="B17" s="309" t="str">
        <f>IFERROR((INDEX(Столп_Человеков,MATCH("2370",Номер_Человека,0),6) &amp;" "&amp; (INDEX(Столп_Человеков,MATCH("2370",Номер_Человека,0),7))),"")</f>
        <v/>
      </c>
      <c r="C17" s="310"/>
      <c r="D17" s="310"/>
      <c r="E17" s="310"/>
      <c r="F17" s="311"/>
      <c r="G17" s="130"/>
      <c r="H17" s="309" t="str">
        <f>IFERROR((INDEX(Столп_Человеков,MATCH("3570",Номер_Человека,0),6) &amp;" "&amp; (INDEX(Столп_Человеков,MATCH("3570",Номер_Человека,0),7))),"")</f>
        <v xml:space="preserve">Человек Метагалактики, Глава Конфедеративного Синтеза Омеги ИДИВО 192 Изначальности Торопова Наталья </v>
      </c>
      <c r="I17" s="310"/>
      <c r="J17" s="310"/>
      <c r="K17" s="310"/>
      <c r="L17" s="311"/>
      <c r="M17" s="130"/>
      <c r="N17" s="309" t="str">
        <f>IFERROR((INDEX(Столп_Человеков,MATCH("4770",Номер_Человека,0),6) &amp;" "&amp; (INDEX(Столп_Человеков,MATCH("4770",Номер_Человека,0),7))),"")</f>
        <v/>
      </c>
      <c r="O17" s="310"/>
      <c r="P17" s="310"/>
      <c r="Q17" s="310"/>
      <c r="R17" s="311"/>
      <c r="S17" s="130"/>
      <c r="T17" s="309" t="str">
        <f>IFERROR((INDEX(Столп_Человеков,MATCH("5970",Номер_Человека,0),6) &amp;" "&amp; (INDEX(Столп_Человеков,MATCH("5970",Номер_Человека,0),7))),"")</f>
        <v/>
      </c>
      <c r="U17" s="310"/>
      <c r="V17" s="310"/>
      <c r="W17" s="310"/>
      <c r="X17" s="311"/>
      <c r="Y17" s="130"/>
      <c r="Z17" s="130"/>
      <c r="AA17" s="312" t="str">
        <f>IFERROR((INDEX(Столп_Человеков,MATCH("2770",Номер_Человека,0),6) &amp;" "&amp; (INDEX(Столп_Человеков,MATCH("2770",Номер_Человека,0),7))),"")</f>
        <v/>
      </c>
      <c r="AB17" s="313"/>
      <c r="AC17" s="313"/>
      <c r="AD17" s="313"/>
      <c r="AE17" s="314"/>
      <c r="AF17" s="130"/>
      <c r="AG17" s="312" t="str">
        <f>IFERROR((INDEX(Столп_Человеков,MATCH("3970",Номер_Человека,0),6) &amp;" "&amp; (INDEX(Столп_Человеков,MATCH("3970",Номер_Человека,0),7))),"")</f>
        <v/>
      </c>
      <c r="AH17" s="313"/>
      <c r="AI17" s="313"/>
      <c r="AJ17" s="313"/>
      <c r="AK17" s="314"/>
      <c r="AL17" s="130"/>
      <c r="AM17" s="312" t="str">
        <f>IFERROR((INDEX(Столп_Человеков,MATCH("5170",Номер_Человека,0),6) &amp;" "&amp; (INDEX(Столп_Человеков,MATCH("5170",Номер_Человека,0),7))),"")</f>
        <v/>
      </c>
      <c r="AN17" s="313"/>
      <c r="AO17" s="313"/>
      <c r="AP17" s="313"/>
      <c r="AQ17" s="314"/>
      <c r="AR17" s="130"/>
      <c r="AS17" s="312" t="str">
        <f>IFERROR((INDEX(Столп_Человеков,MATCH("6370",Номер_Человека,0),6) &amp;" "&amp; (INDEX(Столп_Человеков,MATCH("6370",Номер_Человека,0),7))),"")</f>
        <v/>
      </c>
      <c r="AT17" s="313"/>
      <c r="AU17" s="313"/>
      <c r="AV17" s="313"/>
      <c r="AW17" s="314"/>
      <c r="AX17" s="130"/>
      <c r="AY17" s="130"/>
      <c r="AZ17" s="330" t="str">
        <f>IFERROR((INDEX(Столп_Человеков,MATCH("3170",Номер_Человека,0),6) &amp;" "&amp; (INDEX(Столп_Человеков,MATCH("3170",Номер_Человека,0),7))),"")</f>
        <v/>
      </c>
      <c r="BA17" s="331"/>
      <c r="BB17" s="331"/>
      <c r="BC17" s="331"/>
      <c r="BD17" s="332"/>
      <c r="BE17" s="130"/>
      <c r="BF17" s="330" t="str">
        <f>IFERROR((INDEX(Столп_Человеков,MATCH("4370",Номер_Человека,0),6) &amp;" "&amp; (INDEX(Столп_Человеков,MATCH("4370",Номер_Человека,0),7))),"")</f>
        <v/>
      </c>
      <c r="BG17" s="331"/>
      <c r="BH17" s="331"/>
      <c r="BI17" s="331"/>
      <c r="BJ17" s="332"/>
      <c r="BK17" s="130"/>
      <c r="BL17" s="330" t="str">
        <f>IFERROR((INDEX(Столп_Человеков,MATCH("5570",Номер_Человека,0),6) &amp;" "&amp; (INDEX(Столп_Человеков,MATCH("5570",Номер_Человека,0),7))),"")</f>
        <v/>
      </c>
      <c r="BM17" s="331"/>
      <c r="BN17" s="331"/>
      <c r="BO17" s="331"/>
      <c r="BP17" s="332"/>
      <c r="BQ17" s="130"/>
      <c r="BR17" s="330" t="str">
        <f>IFERROR((INDEX(Столп_Человеков,MATCH("6770",Номер_Человека,0),6) &amp;" "&amp; (INDEX(Столп_Человеков,MATCH("6770",Номер_Человека,0),7))),"")</f>
        <v/>
      </c>
      <c r="BS17" s="331"/>
      <c r="BT17" s="331"/>
      <c r="BU17" s="331"/>
      <c r="BV17" s="332"/>
      <c r="BW17" s="130"/>
    </row>
    <row r="18" spans="1:77" s="131" customFormat="1" ht="30" customHeight="1" thickBot="1" x14ac:dyDescent="0.3">
      <c r="A18" s="130"/>
      <c r="B18" s="324" t="str">
        <f>IFERROR((INDEX(Столп_Человеков,MATCH("2371",Номер_Человека,0),6) &amp;" "&amp; (INDEX(Столп_Человеков,MATCH("2371",Номер_Человека,0),7))),"")</f>
        <v/>
      </c>
      <c r="C18" s="325"/>
      <c r="D18" s="325"/>
      <c r="E18" s="325"/>
      <c r="F18" s="326"/>
      <c r="G18" s="130"/>
      <c r="H18" s="324" t="str">
        <f>IFERROR((INDEX(Столп_Человеков,MATCH("3571",Номер_Человека,0),6) &amp;" "&amp; (INDEX(Столп_Человеков,MATCH("3571",Номер_Человека,0),7))),"")</f>
        <v/>
      </c>
      <c r="I18" s="325"/>
      <c r="J18" s="325"/>
      <c r="K18" s="325"/>
      <c r="L18" s="326"/>
      <c r="M18" s="130"/>
      <c r="N18" s="324" t="str">
        <f>IFERROR((INDEX(Столп_Человеков,MATCH("4771",Номер_Человека,0),6) &amp;" "&amp; (INDEX(Столп_Человеков,MATCH("4671",Номер_Человека,0),7))),"")</f>
        <v/>
      </c>
      <c r="O18" s="325"/>
      <c r="P18" s="325"/>
      <c r="Q18" s="325"/>
      <c r="R18" s="326"/>
      <c r="S18" s="130"/>
      <c r="T18" s="324" t="str">
        <f>IFERROR((INDEX(Столп_Человеков,MATCH("5971",Номер_Человека,0),6) &amp;" "&amp; (INDEX(Столп_Человеков,MATCH("5971",Номер_Человека,0),7))),"")</f>
        <v/>
      </c>
      <c r="U18" s="325"/>
      <c r="V18" s="325"/>
      <c r="W18" s="325"/>
      <c r="X18" s="326"/>
      <c r="Y18" s="130"/>
      <c r="Z18" s="130"/>
      <c r="AA18" s="327" t="str">
        <f>IFERROR((INDEX(Столп_Человеков,MATCH("2771",Номер_Человека,0),6) &amp;" "&amp; (INDEX(Столп_Человеков,MATCH("2771",Номер_Человека,0),7))),"")</f>
        <v/>
      </c>
      <c r="AB18" s="328"/>
      <c r="AC18" s="328"/>
      <c r="AD18" s="328"/>
      <c r="AE18" s="329"/>
      <c r="AF18" s="130"/>
      <c r="AG18" s="327" t="str">
        <f>IFERROR((INDEX(Столп_Человеков,MATCH("3971",Номер_Человека,0),6) &amp;" "&amp; (INDEX(Столп_Человеков,MATCH("3971",Номер_Человека,0),7))),"")</f>
        <v/>
      </c>
      <c r="AH18" s="328"/>
      <c r="AI18" s="328"/>
      <c r="AJ18" s="328"/>
      <c r="AK18" s="329"/>
      <c r="AL18" s="130"/>
      <c r="AM18" s="327" t="str">
        <f>IFERROR((INDEX(Столп_Человеков,MATCH("5171",Номер_Человека,0),6) &amp;" "&amp; (INDEX(Столп_Человеков,MATCH("5171",Номер_Человека,0),7))),"")</f>
        <v/>
      </c>
      <c r="AN18" s="328"/>
      <c r="AO18" s="328"/>
      <c r="AP18" s="328"/>
      <c r="AQ18" s="329"/>
      <c r="AR18" s="130"/>
      <c r="AS18" s="327" t="str">
        <f>IFERROR((INDEX(Столп_Человеков,MATCH("6371",Номер_Человека,0),6) &amp;" "&amp; (INDEX(Столп_Человеков,MATCH("6371",Номер_Человека,0),7))),"")</f>
        <v/>
      </c>
      <c r="AT18" s="328"/>
      <c r="AU18" s="328"/>
      <c r="AV18" s="328"/>
      <c r="AW18" s="329"/>
      <c r="AX18" s="130"/>
      <c r="AY18" s="130"/>
      <c r="AZ18" s="333" t="str">
        <f>IFERROR((INDEX(Столп_Человеков,MATCH("3171",Номер_Человека,0),6) &amp;" "&amp; (INDEX(Столп_Человеков,MATCH("3171",Номер_Человека,0),7))),"")</f>
        <v/>
      </c>
      <c r="BA18" s="334"/>
      <c r="BB18" s="334"/>
      <c r="BC18" s="334"/>
      <c r="BD18" s="335"/>
      <c r="BE18" s="130"/>
      <c r="BF18" s="333" t="str">
        <f>IFERROR((INDEX(Столп_Человеков,MATCH("4371",Номер_Человека,0),6) &amp;" "&amp; (INDEX(Столп_Человеков,MATCH("4371",Номер_Человека,0),7))),"")</f>
        <v/>
      </c>
      <c r="BG18" s="334"/>
      <c r="BH18" s="334"/>
      <c r="BI18" s="334"/>
      <c r="BJ18" s="335"/>
      <c r="BK18" s="130"/>
      <c r="BL18" s="333" t="str">
        <f>IFERROR((INDEX(Столп_Человеков,MATCH("5571",Номер_Человека,0),6) &amp;" "&amp; (INDEX(Столп_Человеков,MATCH("5571",Номер_Человека,0),7))),"")</f>
        <v/>
      </c>
      <c r="BM18" s="334"/>
      <c r="BN18" s="334"/>
      <c r="BO18" s="334"/>
      <c r="BP18" s="335"/>
      <c r="BQ18" s="130"/>
      <c r="BR18" s="333" t="str">
        <f>IFERROR((INDEX(Столп_Человеков,MATCH("6771",Номер_Человека,0),6) &amp;" "&amp; (INDEX(Столп_Человеков,MATCH("6771",Номер_Человека,0),7))),"")</f>
        <v/>
      </c>
      <c r="BS18" s="334"/>
      <c r="BT18" s="334"/>
      <c r="BU18" s="334"/>
      <c r="BV18" s="335"/>
      <c r="BW18" s="130"/>
    </row>
    <row r="19" spans="1:77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</row>
    <row r="20" spans="1:77" ht="18.75" x14ac:dyDescent="0.3"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33"/>
      <c r="BY20" s="33"/>
    </row>
    <row r="21" spans="1:77" s="17" customFormat="1" ht="23.25" customHeight="1" x14ac:dyDescent="0.35">
      <c r="B21" s="222" t="s">
        <v>5071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</row>
    <row r="22" spans="1:77" s="17" customFormat="1" ht="23.25" customHeight="1" x14ac:dyDescent="0.35">
      <c r="B22" s="223" t="s">
        <v>5093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</row>
    <row r="23" spans="1:77" s="17" customFormat="1" ht="18.75" x14ac:dyDescent="0.3"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</row>
  </sheetData>
  <mergeCells count="85">
    <mergeCell ref="BF18:BJ18"/>
    <mergeCell ref="BL18:BP18"/>
    <mergeCell ref="BR18:BV18"/>
    <mergeCell ref="B23:BV23"/>
    <mergeCell ref="AM16:AQ16"/>
    <mergeCell ref="AS16:AW16"/>
    <mergeCell ref="AZ16:BD16"/>
    <mergeCell ref="B18:F18"/>
    <mergeCell ref="H18:L18"/>
    <mergeCell ref="N18:R18"/>
    <mergeCell ref="T18:X18"/>
    <mergeCell ref="AA18:AE18"/>
    <mergeCell ref="AG18:AK18"/>
    <mergeCell ref="AM18:AQ18"/>
    <mergeCell ref="AS18:AW18"/>
    <mergeCell ref="AZ18:BD18"/>
    <mergeCell ref="H16:L16"/>
    <mergeCell ref="N16:R16"/>
    <mergeCell ref="T16:X16"/>
    <mergeCell ref="AA16:AE16"/>
    <mergeCell ref="AG16:AK16"/>
    <mergeCell ref="BF16:BJ16"/>
    <mergeCell ref="BL16:BP16"/>
    <mergeCell ref="BR16:BV16"/>
    <mergeCell ref="B17:F17"/>
    <mergeCell ref="H17:L17"/>
    <mergeCell ref="N17:R17"/>
    <mergeCell ref="T17:X17"/>
    <mergeCell ref="AA17:AE17"/>
    <mergeCell ref="BR17:BV17"/>
    <mergeCell ref="AG17:AK17"/>
    <mergeCell ref="AM17:AQ17"/>
    <mergeCell ref="AS17:AW17"/>
    <mergeCell ref="AZ17:BD17"/>
    <mergeCell ref="BF17:BJ17"/>
    <mergeCell ref="BL17:BP17"/>
    <mergeCell ref="B16:F16"/>
    <mergeCell ref="A1:BW1"/>
    <mergeCell ref="G10:S10"/>
    <mergeCell ref="AF10:AR10"/>
    <mergeCell ref="BE10:BQ10"/>
    <mergeCell ref="B13:F13"/>
    <mergeCell ref="H13:L13"/>
    <mergeCell ref="N13:R13"/>
    <mergeCell ref="T13:X13"/>
    <mergeCell ref="AA13:AE13"/>
    <mergeCell ref="BR13:BV13"/>
    <mergeCell ref="AG13:AK13"/>
    <mergeCell ref="AM13:AQ13"/>
    <mergeCell ref="AS13:AW13"/>
    <mergeCell ref="AZ13:BD13"/>
    <mergeCell ref="BF13:BJ13"/>
    <mergeCell ref="BL13:BP13"/>
    <mergeCell ref="G4:BQ4"/>
    <mergeCell ref="Y6:AY6"/>
    <mergeCell ref="Y7:AY7"/>
    <mergeCell ref="G9:S9"/>
    <mergeCell ref="AF9:AR9"/>
    <mergeCell ref="BE9:BQ9"/>
    <mergeCell ref="BR15:BV15"/>
    <mergeCell ref="B12:F12"/>
    <mergeCell ref="H12:L12"/>
    <mergeCell ref="N12:R12"/>
    <mergeCell ref="T12:X12"/>
    <mergeCell ref="AA12:AE12"/>
    <mergeCell ref="AG12:AK12"/>
    <mergeCell ref="AM12:AQ12"/>
    <mergeCell ref="AS12:AW12"/>
    <mergeCell ref="AZ12:BD12"/>
    <mergeCell ref="B21:BV21"/>
    <mergeCell ref="B22:BV22"/>
    <mergeCell ref="BF12:BJ12"/>
    <mergeCell ref="BL12:BP12"/>
    <mergeCell ref="BR12:BV12"/>
    <mergeCell ref="B15:F15"/>
    <mergeCell ref="H15:L15"/>
    <mergeCell ref="N15:R15"/>
    <mergeCell ref="T15:X15"/>
    <mergeCell ref="AA15:AE15"/>
    <mergeCell ref="AG15:AK15"/>
    <mergeCell ref="AM15:AQ15"/>
    <mergeCell ref="AS15:AW15"/>
    <mergeCell ref="AZ15:BD15"/>
    <mergeCell ref="BF15:BJ15"/>
    <mergeCell ref="BL15:BP15"/>
  </mergeCells>
  <printOptions horizontalCentered="1" verticalCentered="1"/>
  <pageMargins left="0.31496062992125984" right="0.31496062992125984" top="0.23622047244094491" bottom="0.23622047244094491" header="0.31496062992125984" footer="0.31496062992125984"/>
  <pageSetup paperSize="9" scale="5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3"/>
  <sheetViews>
    <sheetView zoomScale="65" zoomScaleNormal="65" workbookViewId="0">
      <selection activeCell="G4" sqref="G4:BQ4"/>
    </sheetView>
  </sheetViews>
  <sheetFormatPr defaultRowHeight="15" x14ac:dyDescent="0.25"/>
  <cols>
    <col min="1" max="2" width="3.5703125" customWidth="1"/>
    <col min="3" max="3" width="5.7109375" bestFit="1" customWidth="1"/>
    <col min="4" max="75" width="3.5703125" customWidth="1"/>
    <col min="76" max="83" width="3.140625" customWidth="1"/>
  </cols>
  <sheetData>
    <row r="1" spans="1:75" ht="21" x14ac:dyDescent="0.35">
      <c r="A1" s="222" t="s">
        <v>4935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</row>
    <row r="3" spans="1: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36" x14ac:dyDescent="0.55000000000000004">
      <c r="A4" s="30"/>
      <c r="B4" s="30"/>
      <c r="C4" s="30"/>
      <c r="D4" s="30"/>
      <c r="E4" s="30"/>
      <c r="F4" s="30"/>
      <c r="G4" s="296" t="str">
        <f>CONCATENATE("Иерархическая структура Дома Отца Психодинамики ИДИВО ",Полномочные!C3," Изначальности, ",Полномочные!C6)</f>
        <v>Иерархическая структура Дома Отца Психодинамики ИДИВО 192 Изначальности, Москва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30"/>
      <c r="BS4" s="30"/>
      <c r="BT4" s="30"/>
      <c r="BU4" s="30"/>
      <c r="BV4" s="30"/>
      <c r="BW4" s="30"/>
    </row>
    <row r="5" spans="1:75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</row>
    <row r="6" spans="1:75" s="28" customFormat="1" ht="41.4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293" t="str">
        <f>Полномочные!B19</f>
        <v>Сотрудник, Глава Дома Отца Управления Синтеза Изначальных Владык Филипп Марина Психодинамики ИДИВО 192 Изначальности</v>
      </c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5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7" spans="1:75" s="46" customFormat="1" ht="21.75" thickBot="1" x14ac:dyDescent="0.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06" t="str">
        <f>TEXT(Полномочные!C19,)</f>
        <v>Данилина Инна</v>
      </c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8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s="28" customFormat="1" ht="40.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</row>
    <row r="9" spans="1:75" s="28" customFormat="1" ht="79.5" customHeight="1" x14ac:dyDescent="0.25">
      <c r="A9" s="31"/>
      <c r="B9" s="31"/>
      <c r="C9" s="31"/>
      <c r="D9" s="31"/>
      <c r="E9" s="31"/>
      <c r="F9" s="31"/>
      <c r="G9" s="287" t="str">
        <f>Полномочные!B24</f>
        <v>Ведущий, Глава Цельного Синтеза Метагалактики ИДИВО Управления Синтеза Юсефа Оны Высшей Школы Синтеза 192 Изначальности</v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9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297" t="str">
        <f>Полномочные!B28</f>
        <v>Праведник, Глава Синтеза Всевышнего ИДИВО Управления Синтеза  Вильгельма Екатерины, Ревизор Регионального Отделения МГК Москвы</v>
      </c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9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03" t="str">
        <f>Полномочные!B32</f>
        <v>Адепт, Глава Синтеза Предначального ИДИВО Управления Cинтеза Сераписа Велетте, Метагалактического Агентства Информации МЦИС Кут Хуми Фаинь</v>
      </c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5"/>
      <c r="BR9" s="31"/>
      <c r="BS9" s="31"/>
      <c r="BT9" s="31"/>
      <c r="BU9" s="31"/>
      <c r="BV9" s="31"/>
      <c r="BW9" s="31"/>
    </row>
    <row r="10" spans="1:75" s="46" customFormat="1" ht="21.75" thickBot="1" x14ac:dyDescent="0.4">
      <c r="A10" s="45"/>
      <c r="B10" s="45"/>
      <c r="C10" s="45"/>
      <c r="D10" s="45"/>
      <c r="E10" s="45"/>
      <c r="F10" s="45"/>
      <c r="G10" s="281" t="str">
        <f>TEXT(Полномочные!C24,)</f>
        <v>Захарина Ольга</v>
      </c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3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73" t="str">
        <f>TEXT(Полномочные!C28,)</f>
        <v>Андроновский Александр</v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255" t="str">
        <f>TEXT(Полномочные!C32,)</f>
        <v>Кишиневский Сергей</v>
      </c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7"/>
      <c r="BR10" s="45"/>
      <c r="BS10" s="45"/>
      <c r="BT10" s="45"/>
      <c r="BU10" s="45"/>
      <c r="BV10" s="45"/>
      <c r="BW10" s="45"/>
    </row>
    <row r="11" spans="1:75" s="28" customFormat="1" ht="34.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</row>
    <row r="12" spans="1:75" s="29" customFormat="1" ht="191.25" customHeight="1" x14ac:dyDescent="0.25">
      <c r="A12" s="32"/>
      <c r="B12" s="290" t="str">
        <f>Полномочные!B37</f>
        <v>Архат, Глава Идивного Синтеза Аспекта ИДИВО Управления Синтеза Святослава Олеси Высшей Школы Синтеза 192 Изначальности</v>
      </c>
      <c r="C12" s="291"/>
      <c r="D12" s="291"/>
      <c r="E12" s="291"/>
      <c r="F12" s="292"/>
      <c r="G12" s="32"/>
      <c r="H12" s="290" t="str">
        <f>Полномочные!B49</f>
        <v>Посвященный, Глава Иерархического Синтеза Монады ИДИВО Управления Синтеза Дария Давлаты Высшей Школы Синтеза 192 Изначальности</v>
      </c>
      <c r="I12" s="291"/>
      <c r="J12" s="291"/>
      <c r="K12" s="291"/>
      <c r="L12" s="292"/>
      <c r="M12" s="32"/>
      <c r="N12" s="290" t="str">
        <f>Полномочные!B61</f>
        <v>Ученик, Глава Цивилизационного Синтеза Осмысленности ИДИВО Управления Синтеза Василия Оксаны Высшей Школы Синтеза 192 Изначальности</v>
      </c>
      <c r="O12" s="291"/>
      <c r="P12" s="291"/>
      <c r="Q12" s="291"/>
      <c r="R12" s="292"/>
      <c r="S12" s="32"/>
      <c r="T12" s="290" t="str">
        <f>Полномочные!B73</f>
        <v>Человек Изначальный, Глава Психодинамического Синтеза Мощи Отца ИДИВО Управления Синтеза Теона Вергилии Высшей Школы Синтеза 192 Изначальности</v>
      </c>
      <c r="U12" s="291"/>
      <c r="V12" s="291"/>
      <c r="W12" s="291"/>
      <c r="X12" s="292"/>
      <c r="Y12" s="32"/>
      <c r="Z12" s="32"/>
      <c r="AA12" s="300" t="str">
        <f>Полномочные!B41</f>
        <v>Архат, Глава Идивного Синтеза Праведника ИДИВО Управления Синтеза Себастьяна Виктории, Член МГК Москвы</v>
      </c>
      <c r="AB12" s="301"/>
      <c r="AC12" s="301"/>
      <c r="AD12" s="301"/>
      <c r="AE12" s="302"/>
      <c r="AF12" s="32"/>
      <c r="AG12" s="300" t="str">
        <f>Полномочные!B53</f>
        <v>Посвященный, Глава Иерархического Синтеза Сердца ИДИВО Управления Синтеза Андрея Омы, Член МГК Москвы</v>
      </c>
      <c r="AH12" s="301"/>
      <c r="AI12" s="301"/>
      <c r="AJ12" s="301"/>
      <c r="AK12" s="302"/>
      <c r="AL12" s="32"/>
      <c r="AM12" s="300" t="str">
        <f>Полномочные!B65</f>
        <v>Ученик, Глава Цивилизационного Синтеза Пламени Отца ИДИВО Управления Синтеза Геральда Аллы, Член МГК Москвы</v>
      </c>
      <c r="AN12" s="301"/>
      <c r="AO12" s="301"/>
      <c r="AP12" s="301"/>
      <c r="AQ12" s="302"/>
      <c r="AR12" s="32"/>
      <c r="AS12" s="300" t="str">
        <f>Полномочные!B77</f>
        <v>Человек Изначальный, Глава Психодинамического Синтеза Грааля ИДИВО Управления Синтеза Натана Амалии, Член МГК Москвы</v>
      </c>
      <c r="AT12" s="301"/>
      <c r="AU12" s="301"/>
      <c r="AV12" s="301"/>
      <c r="AW12" s="302"/>
      <c r="AX12" s="32"/>
      <c r="AY12" s="32"/>
      <c r="AZ12" s="303" t="str">
        <f>Полномочные!B45</f>
        <v>Архат, Глава Идивного Синтеза Ока ИДИВО Управления Синтеза Велемира Агафьи, МЦИС Кут Хуми Фаинь</v>
      </c>
      <c r="BA12" s="304"/>
      <c r="BB12" s="304"/>
      <c r="BC12" s="304"/>
      <c r="BD12" s="305"/>
      <c r="BE12" s="32"/>
      <c r="BF12" s="303" t="str">
        <f>Полномочные!B57</f>
        <v>Посвященный, Глава Иерархического Синтеза Вечности Отца ИДИВО Управления Синтеза Есения Версавии, МЦИС Кут Хуми Фаинь</v>
      </c>
      <c r="BG12" s="304"/>
      <c r="BH12" s="304"/>
      <c r="BI12" s="304"/>
      <c r="BJ12" s="305"/>
      <c r="BK12" s="32"/>
      <c r="BL12" s="303" t="str">
        <f>Полномочные!B69</f>
        <v>Ученик, Глава Цивилизационного Синтеза Престола ИДИВО Управления Синтеза Яра Одель, МЦИС Кут Хуми Фаинь</v>
      </c>
      <c r="BM12" s="304"/>
      <c r="BN12" s="304"/>
      <c r="BO12" s="304"/>
      <c r="BP12" s="305"/>
      <c r="BQ12" s="32"/>
      <c r="BR12" s="303" t="str">
        <f>Полномочные!B81</f>
        <v>Человек Изначальный, Глава Психодинамического Синтеза Образа Отца ИДИВО Управления Синтеза Аркадия Даяны, МЦИС Кут Хуми Фаинь</v>
      </c>
      <c r="BS12" s="304"/>
      <c r="BT12" s="304"/>
      <c r="BU12" s="304"/>
      <c r="BV12" s="305"/>
      <c r="BW12" s="32"/>
    </row>
    <row r="13" spans="1:75" s="60" customFormat="1" ht="48.75" customHeight="1" thickBot="1" x14ac:dyDescent="0.3">
      <c r="A13" s="59"/>
      <c r="B13" s="336" t="str">
        <f>TEXT(Полномочные!C37,)</f>
        <v>Кокуева Галина</v>
      </c>
      <c r="C13" s="337"/>
      <c r="D13" s="337"/>
      <c r="E13" s="337"/>
      <c r="F13" s="338"/>
      <c r="G13" s="59"/>
      <c r="H13" s="336" t="str">
        <f>TEXT(Полномочные!C49,)</f>
        <v>Барченков Дмитрий</v>
      </c>
      <c r="I13" s="337"/>
      <c r="J13" s="337"/>
      <c r="K13" s="337"/>
      <c r="L13" s="338"/>
      <c r="M13" s="59"/>
      <c r="N13" s="336" t="str">
        <f>TEXT(Полномочные!C61,)</f>
        <v>Яновицкая Татьяна</v>
      </c>
      <c r="O13" s="337"/>
      <c r="P13" s="337"/>
      <c r="Q13" s="337"/>
      <c r="R13" s="338"/>
      <c r="S13" s="59"/>
      <c r="T13" s="336" t="str">
        <f>TEXT(Полномочные!C73,)</f>
        <v>Зубова Любовь</v>
      </c>
      <c r="U13" s="337"/>
      <c r="V13" s="337"/>
      <c r="W13" s="337"/>
      <c r="X13" s="338"/>
      <c r="Y13" s="59"/>
      <c r="Z13" s="59"/>
      <c r="AA13" s="339" t="str">
        <f>TEXT(Полномочные!C41,)</f>
        <v>Гасова Вера</v>
      </c>
      <c r="AB13" s="340"/>
      <c r="AC13" s="340"/>
      <c r="AD13" s="340"/>
      <c r="AE13" s="341"/>
      <c r="AF13" s="59"/>
      <c r="AG13" s="339" t="str">
        <f>TEXT(Полномочные!C53,)</f>
        <v>Мухаметжанова Ильхамия</v>
      </c>
      <c r="AH13" s="340"/>
      <c r="AI13" s="340"/>
      <c r="AJ13" s="340"/>
      <c r="AK13" s="341"/>
      <c r="AL13" s="59"/>
      <c r="AM13" s="339" t="str">
        <f>TEXT(Полномочные!C65,)</f>
        <v>Савченко Светлана</v>
      </c>
      <c r="AN13" s="340"/>
      <c r="AO13" s="340"/>
      <c r="AP13" s="340"/>
      <c r="AQ13" s="341"/>
      <c r="AR13" s="59"/>
      <c r="AS13" s="339" t="str">
        <f>TEXT(Полномочные!C77,)</f>
        <v>Хохлова Надежда</v>
      </c>
      <c r="AT13" s="340"/>
      <c r="AU13" s="340"/>
      <c r="AV13" s="340"/>
      <c r="AW13" s="341"/>
      <c r="AX13" s="59"/>
      <c r="AY13" s="59"/>
      <c r="AZ13" s="255" t="str">
        <f>TEXT(Полномочные!C45,)</f>
        <v xml:space="preserve">Леппик Галина </v>
      </c>
      <c r="BA13" s="256"/>
      <c r="BB13" s="256"/>
      <c r="BC13" s="256"/>
      <c r="BD13" s="257"/>
      <c r="BE13" s="59"/>
      <c r="BF13" s="255" t="str">
        <f>TEXT(Полномочные!C57,)</f>
        <v>Казачков Илья</v>
      </c>
      <c r="BG13" s="256"/>
      <c r="BH13" s="256"/>
      <c r="BI13" s="256"/>
      <c r="BJ13" s="257"/>
      <c r="BK13" s="59"/>
      <c r="BL13" s="255" t="str">
        <f>TEXT(Полномочные!C69,)</f>
        <v>Новоселова Евгения</v>
      </c>
      <c r="BM13" s="256"/>
      <c r="BN13" s="256"/>
      <c r="BO13" s="256"/>
      <c r="BP13" s="257"/>
      <c r="BQ13" s="59"/>
      <c r="BR13" s="342" t="str">
        <f>TEXT(Полномочные!C81,)</f>
        <v>Пурденко Елена</v>
      </c>
      <c r="BS13" s="343"/>
      <c r="BT13" s="343"/>
      <c r="BU13" s="343"/>
      <c r="BV13" s="344"/>
      <c r="BW13" s="59"/>
    </row>
    <row r="14" spans="1:75" s="28" customFormat="1" ht="38.25" customHeight="1" thickBo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</row>
    <row r="15" spans="1:75" s="28" customFormat="1" x14ac:dyDescent="0.25">
      <c r="A15" s="31"/>
      <c r="B15" s="321" t="s">
        <v>5070</v>
      </c>
      <c r="C15" s="322"/>
      <c r="D15" s="322"/>
      <c r="E15" s="322"/>
      <c r="F15" s="323"/>
      <c r="G15" s="31"/>
      <c r="H15" s="321" t="s">
        <v>5070</v>
      </c>
      <c r="I15" s="322"/>
      <c r="J15" s="322"/>
      <c r="K15" s="322"/>
      <c r="L15" s="323"/>
      <c r="M15" s="31"/>
      <c r="N15" s="321" t="s">
        <v>5070</v>
      </c>
      <c r="O15" s="322"/>
      <c r="P15" s="322"/>
      <c r="Q15" s="322"/>
      <c r="R15" s="323"/>
      <c r="S15" s="31"/>
      <c r="T15" s="321" t="s">
        <v>5070</v>
      </c>
      <c r="U15" s="322"/>
      <c r="V15" s="322"/>
      <c r="W15" s="322"/>
      <c r="X15" s="323"/>
      <c r="Y15" s="31"/>
      <c r="Z15" s="31"/>
      <c r="AA15" s="315" t="s">
        <v>5070</v>
      </c>
      <c r="AB15" s="316"/>
      <c r="AC15" s="316"/>
      <c r="AD15" s="316"/>
      <c r="AE15" s="317"/>
      <c r="AF15" s="31"/>
      <c r="AG15" s="315" t="s">
        <v>5070</v>
      </c>
      <c r="AH15" s="316"/>
      <c r="AI15" s="316"/>
      <c r="AJ15" s="316"/>
      <c r="AK15" s="317"/>
      <c r="AL15" s="31"/>
      <c r="AM15" s="315" t="s">
        <v>5070</v>
      </c>
      <c r="AN15" s="316"/>
      <c r="AO15" s="316"/>
      <c r="AP15" s="316"/>
      <c r="AQ15" s="317"/>
      <c r="AR15" s="31"/>
      <c r="AS15" s="315" t="s">
        <v>5070</v>
      </c>
      <c r="AT15" s="316"/>
      <c r="AU15" s="316"/>
      <c r="AV15" s="316"/>
      <c r="AW15" s="317"/>
      <c r="AX15" s="31"/>
      <c r="AY15" s="31"/>
      <c r="AZ15" s="318" t="s">
        <v>5070</v>
      </c>
      <c r="BA15" s="319"/>
      <c r="BB15" s="319"/>
      <c r="BC15" s="319"/>
      <c r="BD15" s="320"/>
      <c r="BE15" s="31"/>
      <c r="BF15" s="318" t="s">
        <v>5070</v>
      </c>
      <c r="BG15" s="319"/>
      <c r="BH15" s="319"/>
      <c r="BI15" s="319"/>
      <c r="BJ15" s="320"/>
      <c r="BK15" s="31"/>
      <c r="BL15" s="318" t="s">
        <v>5070</v>
      </c>
      <c r="BM15" s="319"/>
      <c r="BN15" s="319"/>
      <c r="BO15" s="319"/>
      <c r="BP15" s="320"/>
      <c r="BQ15" s="31"/>
      <c r="BR15" s="318" t="s">
        <v>5070</v>
      </c>
      <c r="BS15" s="319"/>
      <c r="BT15" s="319"/>
      <c r="BU15" s="319"/>
      <c r="BV15" s="320"/>
      <c r="BW15" s="31"/>
    </row>
    <row r="16" spans="1:75" s="131" customFormat="1" ht="119.45" customHeight="1" x14ac:dyDescent="0.25">
      <c r="A16" s="130"/>
      <c r="B16" s="309" t="str">
        <f>IFERROR((INDEX(Столп_Человеков,MATCH("2469",Номер_Человека,0),6) &amp;" "&amp; (INDEX(Столп_Человеков,MATCH("2469",Номер_Человека,0),7))),"")</f>
        <v>Человек Проявления, Глава Человеческого Синтеза Аспекта ИДИВО 192 Изначальности Стукова Вера</v>
      </c>
      <c r="C16" s="310"/>
      <c r="D16" s="310"/>
      <c r="E16" s="310"/>
      <c r="F16" s="311"/>
      <c r="G16" s="130"/>
      <c r="H16" s="309" t="str">
        <f>IFERROR((INDEX(Столп_Человеков,MATCH("3669",Номер_Человека,0),6) &amp;" "&amp; (INDEX(Столп_Человеков,MATCH("3669",Номер_Человека,0),7))),"")</f>
        <v/>
      </c>
      <c r="I16" s="310"/>
      <c r="J16" s="310"/>
      <c r="K16" s="310"/>
      <c r="L16" s="311"/>
      <c r="M16" s="130"/>
      <c r="N16" s="309" t="str">
        <f>IFERROR((INDEX(Столп_Человеков,MATCH("4869",Номер_Человека,0),6) &amp;" "&amp; (INDEX(Столп_Человеков,MATCH("4869",Номер_Человека,0),7))),"")</f>
        <v/>
      </c>
      <c r="O16" s="310"/>
      <c r="P16" s="310"/>
      <c r="Q16" s="310"/>
      <c r="R16" s="311"/>
      <c r="S16" s="130"/>
      <c r="T16" s="309" t="str">
        <f>IFERROR((INDEX(Столп_Человеков,MATCH("6069",Номер_Человека,0),6) &amp;" "&amp; (INDEX(Столп_Человеков,MATCH("6069",Номер_Человека,0),7))),"")</f>
        <v/>
      </c>
      <c r="U16" s="310"/>
      <c r="V16" s="310"/>
      <c r="W16" s="310"/>
      <c r="X16" s="311"/>
      <c r="Y16" s="130"/>
      <c r="Z16" s="130"/>
      <c r="AA16" s="312" t="str">
        <f>IFERROR((INDEX(Столп_Человеков,MATCH("2869",Номер_Человека,0),6) &amp;" "&amp; (INDEX(Столп_Человеков,MATCH("2869",Номер_Человека,0),7))),"")</f>
        <v xml:space="preserve">Человек Проявления, Глава Человеческого Синтеза Праведника ИДИВО 192 Изначальности Гусарова Галина </v>
      </c>
      <c r="AB16" s="313"/>
      <c r="AC16" s="313"/>
      <c r="AD16" s="313"/>
      <c r="AE16" s="314"/>
      <c r="AF16" s="130"/>
      <c r="AG16" s="312" t="str">
        <f>IFERROR((INDEX(Столп_Человеков,MATCH("4069",Номер_Человека,0),6) &amp;" "&amp; (INDEX(Столп_Человеков,MATCH("4069",Номер_Человека,0),7))),"")</f>
        <v/>
      </c>
      <c r="AH16" s="313"/>
      <c r="AI16" s="313"/>
      <c r="AJ16" s="313"/>
      <c r="AK16" s="314"/>
      <c r="AL16" s="130"/>
      <c r="AM16" s="312" t="str">
        <f>IFERROR((INDEX(Столп_Человеков,MATCH("5269",Номер_Человека,0),6) &amp;" "&amp; (INDEX(Столп_Человеков,MATCH("5269",Номер_Человека,0),7))),"")</f>
        <v xml:space="preserve">Человек Проявления, Глава Человеческого Синтеза Пламени Отца ИДИВО 192 Изначальности Смирнова Татьяна </v>
      </c>
      <c r="AN16" s="313"/>
      <c r="AO16" s="313"/>
      <c r="AP16" s="313"/>
      <c r="AQ16" s="314"/>
      <c r="AR16" s="130"/>
      <c r="AS16" s="312" t="str">
        <f>IFERROR((INDEX(Столп_Человеков,MATCH("6469",Номер_Человека,0),6) &amp;" "&amp; (INDEX(Столп_Человеков,MATCH("6469",Номер_Человека,0),7))),"")</f>
        <v/>
      </c>
      <c r="AT16" s="313"/>
      <c r="AU16" s="313"/>
      <c r="AV16" s="313"/>
      <c r="AW16" s="314"/>
      <c r="AX16" s="130"/>
      <c r="AY16" s="130"/>
      <c r="AZ16" s="330" t="str">
        <f>IFERROR((INDEX(Столп_Человеков,MATCH("3269",Номер_Человека,0),6) &amp;" "&amp; (INDEX(Столп_Человеков,MATCH("3269",Номер_Человека,0),7))),"")</f>
        <v>Человек Проявления, Глава Человеческого Синтеза Ока ИДИВО 192 Изначальности Латун Маргарита</v>
      </c>
      <c r="BA16" s="331"/>
      <c r="BB16" s="331"/>
      <c r="BC16" s="331"/>
      <c r="BD16" s="332"/>
      <c r="BE16" s="130"/>
      <c r="BF16" s="330" t="str">
        <f>IFERROR((INDEX(Столп_Человеков,MATCH("4469",Номер_Человека,0),6) &amp;" "&amp; (INDEX(Столп_Человеков,MATCH("4469",Номер_Человека,0),7))),"")</f>
        <v/>
      </c>
      <c r="BG16" s="331"/>
      <c r="BH16" s="331"/>
      <c r="BI16" s="331"/>
      <c r="BJ16" s="332"/>
      <c r="BK16" s="130"/>
      <c r="BL16" s="330" t="str">
        <f>IFERROR((INDEX(Столп_Человеков,MATCH("5669",Номер_Человека,0),6) &amp;" "&amp; (INDEX(Столп_Человеков,MATCH("5669",Номер_Человека,0),7))),"")</f>
        <v/>
      </c>
      <c r="BM16" s="331"/>
      <c r="BN16" s="331"/>
      <c r="BO16" s="331"/>
      <c r="BP16" s="332"/>
      <c r="BQ16" s="130"/>
      <c r="BR16" s="330" t="str">
        <f>IFERROR((INDEX(Столп_Человеков,MATCH("6869",Номер_Человека,0),6) &amp;" "&amp; (INDEX(Столп_Человеков,MATCH("6869",Номер_Человека,0),7))),"")</f>
        <v>Человек Проявления, Глава Человеческого Синтеза Образа Отца ИДИВО 192 Изначальности Гладикова Елена</v>
      </c>
      <c r="BS16" s="331"/>
      <c r="BT16" s="331"/>
      <c r="BU16" s="331"/>
      <c r="BV16" s="332"/>
      <c r="BW16" s="130"/>
    </row>
    <row r="17" spans="1:77" s="131" customFormat="1" ht="119.45" customHeight="1" x14ac:dyDescent="0.25">
      <c r="A17" s="130"/>
      <c r="B17" s="309" t="str">
        <f>IFERROR((INDEX(Столп_Человеков,MATCH("2470",Номер_Человека,0),6) &amp;" "&amp; (INDEX(Столп_Человеков,MATCH("2470",Номер_Человека,0),7))),"")</f>
        <v/>
      </c>
      <c r="C17" s="310"/>
      <c r="D17" s="310"/>
      <c r="E17" s="310"/>
      <c r="F17" s="311"/>
      <c r="G17" s="130"/>
      <c r="H17" s="309" t="str">
        <f>IFERROR((INDEX(Столп_Человеков,MATCH("3670",Номер_Человека,0),6) &amp;" "&amp; (INDEX(Столп_Человеков,MATCH("3670",Номер_Человека,0),7))),"")</f>
        <v/>
      </c>
      <c r="I17" s="310"/>
      <c r="J17" s="310"/>
      <c r="K17" s="310"/>
      <c r="L17" s="311"/>
      <c r="M17" s="130"/>
      <c r="N17" s="309" t="str">
        <f>IFERROR((INDEX(Столп_Человеков,MATCH("4870",Номер_Человека,0),6) &amp;" "&amp; (INDEX(Столп_Человеков,MATCH("4870",Номер_Человека,0),7))),"")</f>
        <v/>
      </c>
      <c r="O17" s="310"/>
      <c r="P17" s="310"/>
      <c r="Q17" s="310"/>
      <c r="R17" s="311"/>
      <c r="S17" s="130"/>
      <c r="T17" s="309" t="str">
        <f>IFERROR((INDEX(Столп_Человеков,MATCH("6070",Номер_Человека,0),6) &amp;" "&amp; (INDEX(Столп_Человеков,MATCH("6070",Номер_Человека,0),7))),"")</f>
        <v/>
      </c>
      <c r="U17" s="310"/>
      <c r="V17" s="310"/>
      <c r="W17" s="310"/>
      <c r="X17" s="311"/>
      <c r="Y17" s="130"/>
      <c r="Z17" s="130"/>
      <c r="AA17" s="312" t="str">
        <f>IFERROR((INDEX(Столп_Человеков,MATCH("2870",Номер_Человека,0),6) &amp;" "&amp; (INDEX(Столп_Человеков,MATCH("2870",Номер_Человека,0),7))),"")</f>
        <v/>
      </c>
      <c r="AB17" s="313"/>
      <c r="AC17" s="313"/>
      <c r="AD17" s="313"/>
      <c r="AE17" s="314"/>
      <c r="AF17" s="130"/>
      <c r="AG17" s="312" t="str">
        <f>IFERROR((INDEX(Столп_Человеков,MATCH("4070",Номер_Человека,0),6) &amp;" "&amp; (INDEX(Столп_Человеков,MATCH("4070",Номер_Человека,0),7))),"")</f>
        <v/>
      </c>
      <c r="AH17" s="313"/>
      <c r="AI17" s="313"/>
      <c r="AJ17" s="313"/>
      <c r="AK17" s="314"/>
      <c r="AL17" s="130"/>
      <c r="AM17" s="312" t="str">
        <f>IFERROR((INDEX(Столп_Человеков,MATCH("5270",Номер_Человека,0),6) &amp;" "&amp; (INDEX(Столп_Человеков,MATCH("5270",Номер_Человека,0),7))),"")</f>
        <v/>
      </c>
      <c r="AN17" s="313"/>
      <c r="AO17" s="313"/>
      <c r="AP17" s="313"/>
      <c r="AQ17" s="314"/>
      <c r="AR17" s="130"/>
      <c r="AS17" s="312" t="str">
        <f>IFERROR((INDEX(Столп_Человеков,MATCH("6470",Номер_Человека,0),6) &amp;" "&amp; (INDEX(Столп_Человеков,MATCH("6470",Номер_Человека,0),7))),"")</f>
        <v/>
      </c>
      <c r="AT17" s="313"/>
      <c r="AU17" s="313"/>
      <c r="AV17" s="313"/>
      <c r="AW17" s="314"/>
      <c r="AX17" s="130"/>
      <c r="AY17" s="130"/>
      <c r="AZ17" s="330" t="str">
        <f>IFERROR((INDEX(Столп_Человеков,MATCH("3270",Номер_Человека,0),6) &amp;" "&amp; (INDEX(Столп_Человеков,MATCH("3270",Номер_Человека,0),7))),"")</f>
        <v/>
      </c>
      <c r="BA17" s="331"/>
      <c r="BB17" s="331"/>
      <c r="BC17" s="331"/>
      <c r="BD17" s="332"/>
      <c r="BE17" s="130"/>
      <c r="BF17" s="330" t="str">
        <f>IFERROR((INDEX(Столп_Человеков,MATCH("4470",Номер_Человека,0),6) &amp;" "&amp; (INDEX(Столп_Человеков,MATCH("4470",Номер_Человека,0),7))),"")</f>
        <v/>
      </c>
      <c r="BG17" s="331"/>
      <c r="BH17" s="331"/>
      <c r="BI17" s="331"/>
      <c r="BJ17" s="332"/>
      <c r="BK17" s="130"/>
      <c r="BL17" s="330" t="str">
        <f>IFERROR((INDEX(Столп_Человеков,MATCH("5670",Номер_Человека,0),6) &amp;" "&amp; (INDEX(Столп_Человеков,MATCH("5670",Номер_Человека,0),7))),"")</f>
        <v/>
      </c>
      <c r="BM17" s="331"/>
      <c r="BN17" s="331"/>
      <c r="BO17" s="331"/>
      <c r="BP17" s="332"/>
      <c r="BQ17" s="130"/>
      <c r="BR17" s="330" t="str">
        <f>IFERROR((INDEX(Столп_Человеков,MATCH("6870",Номер_Человека,0),6) &amp;" "&amp; (INDEX(Столп_Человеков,MATCH("6870",Номер_Человека,0),7))),"")</f>
        <v>Человек Метагалактики, Глава Конфедеративного Синтеза Образа Отца ИДИВО 192 Изначальности Лозовская Александра</v>
      </c>
      <c r="BS17" s="331"/>
      <c r="BT17" s="331"/>
      <c r="BU17" s="331"/>
      <c r="BV17" s="332"/>
      <c r="BW17" s="130"/>
    </row>
    <row r="18" spans="1:77" s="131" customFormat="1" ht="119.45" customHeight="1" thickBot="1" x14ac:dyDescent="0.3">
      <c r="A18" s="130"/>
      <c r="B18" s="345" t="str">
        <f>IFERROR((INDEX(Столп_Человеков,MATCH("2471",Номер_Человека,0),6) &amp;" "&amp; (INDEX(Столп_Человеков,MATCH("2471",Номер_Человека,0),7))),"")</f>
        <v/>
      </c>
      <c r="C18" s="346"/>
      <c r="D18" s="346"/>
      <c r="E18" s="346"/>
      <c r="F18" s="347"/>
      <c r="G18" s="130"/>
      <c r="H18" s="345" t="str">
        <f>IFERROR((INDEX(Столп_Человеков,MATCH("3671",Номер_Человека,0),6) &amp;" "&amp; (INDEX(Столп_Человеков,MATCH("3671",Номер_Человека,0),7))),"")</f>
        <v/>
      </c>
      <c r="I18" s="346"/>
      <c r="J18" s="346"/>
      <c r="K18" s="346"/>
      <c r="L18" s="347"/>
      <c r="M18" s="130"/>
      <c r="N18" s="345" t="str">
        <f>IFERROR((INDEX(Столп_Человеков,MATCH("4871",Номер_Человека,0),6) &amp;" "&amp; (INDEX(Столп_Человеков,MATCH("4871",Номер_Человека,0),7))),"")</f>
        <v/>
      </c>
      <c r="O18" s="346"/>
      <c r="P18" s="346"/>
      <c r="Q18" s="346"/>
      <c r="R18" s="347"/>
      <c r="S18" s="130"/>
      <c r="T18" s="345" t="str">
        <f>IFERROR((INDEX(Столп_Человеков,MATCH("6071",Номер_Человека,0),6) &amp;" "&amp; (INDEX(Столп_Человеков,MATCH("6071",Номер_Человека,0),7))),"")</f>
        <v/>
      </c>
      <c r="U18" s="346"/>
      <c r="V18" s="346"/>
      <c r="W18" s="346"/>
      <c r="X18" s="347"/>
      <c r="Y18" s="130"/>
      <c r="Z18" s="130"/>
      <c r="AA18" s="348" t="str">
        <f>IFERROR((INDEX(Столп_Человеков,MATCH("2871",Номер_Человека,0),6) &amp;" "&amp; (INDEX(Столп_Человеков,MATCH("2871",Номер_Человека,0),7))),"")</f>
        <v/>
      </c>
      <c r="AB18" s="349"/>
      <c r="AC18" s="349"/>
      <c r="AD18" s="349"/>
      <c r="AE18" s="350"/>
      <c r="AF18" s="130"/>
      <c r="AG18" s="348" t="str">
        <f>IFERROR((INDEX(Столп_Человеков,MATCH("4071",Номер_Человека,0),6) &amp;" "&amp; (INDEX(Столп_Человеков,MATCH("4071",Номер_Человека,0),7))),"")</f>
        <v/>
      </c>
      <c r="AH18" s="349"/>
      <c r="AI18" s="349"/>
      <c r="AJ18" s="349"/>
      <c r="AK18" s="350"/>
      <c r="AL18" s="130"/>
      <c r="AM18" s="348" t="str">
        <f>IFERROR((INDEX(Столп_Человеков,MATCH("5271",Номер_Человека,0),6) &amp;" "&amp; (INDEX(Столп_Человеков,MATCH("5271",Номер_Человека,0),7))),"")</f>
        <v/>
      </c>
      <c r="AN18" s="349"/>
      <c r="AO18" s="349"/>
      <c r="AP18" s="349"/>
      <c r="AQ18" s="350"/>
      <c r="AR18" s="130"/>
      <c r="AS18" s="348" t="str">
        <f>IFERROR((INDEX(Столп_Человеков,MATCH("6471",Номер_Человека,0),6) &amp;" "&amp; (INDEX(Столп_Человеков,MATCH("6471",Номер_Человека,0),7))),"")</f>
        <v/>
      </c>
      <c r="AT18" s="349"/>
      <c r="AU18" s="349"/>
      <c r="AV18" s="349"/>
      <c r="AW18" s="350"/>
      <c r="AX18" s="130"/>
      <c r="AY18" s="130"/>
      <c r="AZ18" s="351" t="str">
        <f>IFERROR((INDEX(Столп_Человеков,MATCH("3271",Номер_Человека,0),6) &amp;" "&amp; (INDEX(Столп_Человеков,MATCH("3271",Номер_Человека,0),7))),"")</f>
        <v/>
      </c>
      <c r="BA18" s="352"/>
      <c r="BB18" s="352"/>
      <c r="BC18" s="352"/>
      <c r="BD18" s="353"/>
      <c r="BE18" s="130"/>
      <c r="BF18" s="351" t="str">
        <f>IFERROR((INDEX(Столп_Человеков,MATCH("4471",Номер_Человека,0),6) &amp;" "&amp; (INDEX(Столп_Человеков,MATCH("4471",Номер_Человека,0),7))),"")</f>
        <v/>
      </c>
      <c r="BG18" s="352"/>
      <c r="BH18" s="352"/>
      <c r="BI18" s="352"/>
      <c r="BJ18" s="353"/>
      <c r="BK18" s="130"/>
      <c r="BL18" s="351" t="str">
        <f>IFERROR((INDEX(Столп_Человеков,MATCH("5671",Номер_Человека,0),6) &amp;" "&amp; (INDEX(Столп_Человеков,MATCH("5671",Номер_Человека,0),7))),"")</f>
        <v/>
      </c>
      <c r="BM18" s="352"/>
      <c r="BN18" s="352"/>
      <c r="BO18" s="352"/>
      <c r="BP18" s="353"/>
      <c r="BQ18" s="130"/>
      <c r="BR18" s="351" t="str">
        <f>IFERROR((INDEX(Столп_Человеков,MATCH("6871",Номер_Человека,0),6) &amp;" "&amp; (INDEX(Столп_Человеков,MATCH("6871",Номер_Человека,0),7))),"")</f>
        <v/>
      </c>
      <c r="BS18" s="352"/>
      <c r="BT18" s="352"/>
      <c r="BU18" s="352"/>
      <c r="BV18" s="353"/>
      <c r="BW18" s="130"/>
    </row>
    <row r="19" spans="1:77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</row>
    <row r="20" spans="1:77" ht="18.75" x14ac:dyDescent="0.3"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33"/>
      <c r="BY20" s="33"/>
    </row>
    <row r="21" spans="1:77" s="17" customFormat="1" ht="23.25" customHeight="1" x14ac:dyDescent="0.35">
      <c r="B21" s="222" t="s">
        <v>5071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</row>
    <row r="22" spans="1:77" s="17" customFormat="1" ht="23.25" customHeight="1" x14ac:dyDescent="0.35">
      <c r="B22" s="223" t="s">
        <v>5093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</row>
    <row r="23" spans="1:77" s="17" customFormat="1" ht="18.75" x14ac:dyDescent="0.3"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</row>
  </sheetData>
  <mergeCells count="85">
    <mergeCell ref="BR12:BV12"/>
    <mergeCell ref="BF15:BJ15"/>
    <mergeCell ref="BL15:BP15"/>
    <mergeCell ref="BR15:BV15"/>
    <mergeCell ref="B13:F13"/>
    <mergeCell ref="BR13:BV13"/>
    <mergeCell ref="B15:F15"/>
    <mergeCell ref="AG13:AK13"/>
    <mergeCell ref="AM13:AQ13"/>
    <mergeCell ref="AS13:AW13"/>
    <mergeCell ref="T15:X15"/>
    <mergeCell ref="AA15:AE15"/>
    <mergeCell ref="AG15:AK15"/>
    <mergeCell ref="AM15:AQ15"/>
    <mergeCell ref="AS15:AW15"/>
    <mergeCell ref="AZ13:BD13"/>
    <mergeCell ref="BE10:BQ10"/>
    <mergeCell ref="B12:F12"/>
    <mergeCell ref="H12:L12"/>
    <mergeCell ref="N12:R12"/>
    <mergeCell ref="T12:X12"/>
    <mergeCell ref="AA12:AE12"/>
    <mergeCell ref="AG12:AK12"/>
    <mergeCell ref="AM12:AQ12"/>
    <mergeCell ref="AS12:AW12"/>
    <mergeCell ref="AZ12:BD12"/>
    <mergeCell ref="BF12:BJ12"/>
    <mergeCell ref="BL12:BP12"/>
    <mergeCell ref="G10:S10"/>
    <mergeCell ref="AF10:AR10"/>
    <mergeCell ref="BR16:BV16"/>
    <mergeCell ref="G4:BQ4"/>
    <mergeCell ref="Y6:AY6"/>
    <mergeCell ref="Y7:AY7"/>
    <mergeCell ref="G9:S9"/>
    <mergeCell ref="AF9:AR9"/>
    <mergeCell ref="BE9:BQ9"/>
    <mergeCell ref="AM16:AQ16"/>
    <mergeCell ref="AS16:AW16"/>
    <mergeCell ref="AZ16:BD16"/>
    <mergeCell ref="H13:L13"/>
    <mergeCell ref="N13:R13"/>
    <mergeCell ref="T13:X13"/>
    <mergeCell ref="AA13:AE13"/>
    <mergeCell ref="H15:L15"/>
    <mergeCell ref="N15:R15"/>
    <mergeCell ref="BF13:BJ13"/>
    <mergeCell ref="BL13:BP13"/>
    <mergeCell ref="BF16:BJ16"/>
    <mergeCell ref="BL16:BP16"/>
    <mergeCell ref="AZ15:BD15"/>
    <mergeCell ref="BR17:BV17"/>
    <mergeCell ref="AG17:AK17"/>
    <mergeCell ref="AM17:AQ17"/>
    <mergeCell ref="AS17:AW17"/>
    <mergeCell ref="AZ17:BD17"/>
    <mergeCell ref="BF17:BJ17"/>
    <mergeCell ref="BL17:BP17"/>
    <mergeCell ref="AG16:AK16"/>
    <mergeCell ref="B17:F17"/>
    <mergeCell ref="H17:L17"/>
    <mergeCell ref="N17:R17"/>
    <mergeCell ref="T17:X17"/>
    <mergeCell ref="AA17:AE17"/>
    <mergeCell ref="B16:F16"/>
    <mergeCell ref="H16:L16"/>
    <mergeCell ref="N16:R16"/>
    <mergeCell ref="T16:X16"/>
    <mergeCell ref="AA16:AE16"/>
    <mergeCell ref="B21:BV21"/>
    <mergeCell ref="B22:BV22"/>
    <mergeCell ref="B23:BV23"/>
    <mergeCell ref="A1:BW1"/>
    <mergeCell ref="B18:F18"/>
    <mergeCell ref="H18:L18"/>
    <mergeCell ref="N18:R18"/>
    <mergeCell ref="T18:X18"/>
    <mergeCell ref="AA18:AE18"/>
    <mergeCell ref="AG18:AK18"/>
    <mergeCell ref="AM18:AQ18"/>
    <mergeCell ref="AS18:AW18"/>
    <mergeCell ref="AZ18:BD18"/>
    <mergeCell ref="BF18:BJ18"/>
    <mergeCell ref="BL18:BP18"/>
    <mergeCell ref="BR18:BV18"/>
  </mergeCells>
  <printOptions horizontalCentered="1" verticalCentered="1"/>
  <pageMargins left="0.31496062992125984" right="0.31496062992125984" top="0.23622047244094491" bottom="0.23622047244094491" header="0.31496062992125984" footer="0.31496062992125984"/>
  <pageSetup paperSize="9" scale="5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46"/>
  <sheetViews>
    <sheetView showGridLines="0" topLeftCell="A60" zoomScale="90" zoomScaleNormal="90" workbookViewId="0">
      <selection activeCell="D73" sqref="D73:F73"/>
    </sheetView>
  </sheetViews>
  <sheetFormatPr defaultColWidth="9.42578125" defaultRowHeight="15.75" x14ac:dyDescent="0.25"/>
  <cols>
    <col min="1" max="1" width="2.85546875" style="61" customWidth="1"/>
    <col min="2" max="2" width="4.42578125" style="67" bestFit="1" customWidth="1"/>
    <col min="3" max="3" width="5.42578125" style="67" customWidth="1"/>
    <col min="4" max="5" width="12.85546875" style="67" customWidth="1"/>
    <col min="6" max="6" width="39.85546875" style="68" customWidth="1"/>
    <col min="7" max="7" width="35.140625" style="68" customWidth="1"/>
    <col min="8" max="8" width="77.140625" style="68" customWidth="1"/>
    <col min="9" max="9" width="3" style="62" customWidth="1"/>
    <col min="10" max="252" width="9.42578125" style="62" customWidth="1"/>
    <col min="253" max="16384" width="9.42578125" style="61"/>
  </cols>
  <sheetData>
    <row r="1" spans="1:12" s="84" customFormat="1" ht="21" customHeight="1" x14ac:dyDescent="0.35">
      <c r="B1" s="222" t="s">
        <v>4936</v>
      </c>
      <c r="C1" s="222"/>
      <c r="D1" s="222"/>
      <c r="E1" s="222"/>
      <c r="F1" s="222"/>
      <c r="G1" s="222"/>
      <c r="H1" s="222"/>
      <c r="I1" s="72"/>
      <c r="J1" s="72"/>
      <c r="K1" s="72"/>
      <c r="L1" s="72"/>
    </row>
    <row r="3" spans="1:12" s="62" customFormat="1" ht="20.25" x14ac:dyDescent="0.25">
      <c r="A3" s="61"/>
      <c r="B3" s="355" t="str">
        <f>"Здание "&amp;Наименование_Подразделения&amp;" "&amp;Изначальность&amp;" Изначальности, "&amp;Территория &amp;" на 1 вышестоящем Присутствии " &amp;Изначальность &amp; " Изначального Проявления"</f>
        <v>Здание ИДИВО 192 Изначальности, Москва на 1 вышестоящем Присутствии 192 Изначального Проявления</v>
      </c>
      <c r="C3" s="356"/>
      <c r="D3" s="356"/>
      <c r="E3" s="356"/>
      <c r="F3" s="356"/>
      <c r="G3" s="356"/>
      <c r="H3" s="356"/>
    </row>
    <row r="4" spans="1:12" s="81" customFormat="1" ht="34.9" customHeight="1" x14ac:dyDescent="0.25">
      <c r="A4" s="80"/>
      <c r="B4" s="370"/>
      <c r="C4" s="371"/>
      <c r="D4" s="372" t="s">
        <v>13</v>
      </c>
      <c r="E4" s="372"/>
      <c r="F4" s="372"/>
      <c r="G4" s="139" t="s">
        <v>4743</v>
      </c>
      <c r="H4" s="139" t="s">
        <v>4744</v>
      </c>
    </row>
    <row r="5" spans="1:12" s="81" customFormat="1" ht="18" x14ac:dyDescent="0.25">
      <c r="A5" s="80"/>
      <c r="B5" s="370"/>
      <c r="C5" s="371"/>
      <c r="D5" s="82"/>
      <c r="E5" s="82"/>
      <c r="F5" s="83"/>
      <c r="G5" s="83"/>
      <c r="H5" s="83"/>
    </row>
    <row r="6" spans="1:12" s="62" customFormat="1" x14ac:dyDescent="0.25">
      <c r="B6" s="79"/>
      <c r="C6" s="79"/>
      <c r="D6" s="63"/>
      <c r="E6" s="63"/>
      <c r="F6" s="64"/>
      <c r="G6" s="65" t="s">
        <v>14</v>
      </c>
      <c r="H6" s="64"/>
    </row>
    <row r="7" spans="1:12" s="62" customFormat="1" ht="16.5" customHeight="1" x14ac:dyDescent="0.25">
      <c r="B7" s="140"/>
      <c r="C7" s="63"/>
      <c r="D7" s="63"/>
      <c r="E7" s="63"/>
      <c r="F7" s="64"/>
      <c r="G7" s="141" t="s">
        <v>78</v>
      </c>
      <c r="H7" s="142"/>
    </row>
    <row r="8" spans="1:12" s="62" customFormat="1" ht="48" customHeight="1" x14ac:dyDescent="0.25">
      <c r="B8" s="143">
        <v>128</v>
      </c>
      <c r="C8" s="144">
        <v>256</v>
      </c>
      <c r="D8" s="359" t="s">
        <v>15</v>
      </c>
      <c r="E8" s="360"/>
      <c r="F8" s="361"/>
      <c r="G8" s="145" t="s">
        <v>16</v>
      </c>
      <c r="H8" s="146" t="str">
        <f>Полномочные!B12 &amp; " " &amp; Полномочные!C12</f>
        <v>Ману, Ипостась Изначально Вышестоящего Отца, Глава ИДИВО 192 Изначальности Андроновская Елена</v>
      </c>
    </row>
    <row r="9" spans="1:12" s="62" customFormat="1" ht="48" customHeight="1" x14ac:dyDescent="0.25">
      <c r="B9" s="143">
        <v>127</v>
      </c>
      <c r="C9" s="144">
        <v>255</v>
      </c>
      <c r="D9" s="359" t="s">
        <v>17</v>
      </c>
      <c r="E9" s="360"/>
      <c r="F9" s="361"/>
      <c r="G9" s="147" t="s">
        <v>18</v>
      </c>
      <c r="H9" s="148" t="str">
        <f>Полномочные!B13 &amp; " " &amp; Полномочные!C13</f>
        <v>Предначальная, Ипостась Основы Отца, Глава Высшей Школы Синтеза ИДИВО 192 Изначальности Прокопьева Ангелина</v>
      </c>
    </row>
    <row r="10" spans="1:12" s="62" customFormat="1" ht="48" customHeight="1" x14ac:dyDescent="0.25">
      <c r="B10" s="143">
        <v>126</v>
      </c>
      <c r="C10" s="144">
        <v>254</v>
      </c>
      <c r="D10" s="359" t="s">
        <v>19</v>
      </c>
      <c r="E10" s="360"/>
      <c r="F10" s="361"/>
      <c r="G10" s="145" t="s">
        <v>20</v>
      </c>
      <c r="H10" s="149" t="str">
        <f>Полномочные!B14 &amp; " " &amp; Полномочные!C14</f>
        <v>Владычица, Ипостась Синтеза ИДИВО, Глава Метагалактической Гражданской Конфедерации ИДИВО 192 Изначальности, Москва Аспектная Лариса</v>
      </c>
    </row>
    <row r="11" spans="1:12" s="62" customFormat="1" ht="48" customHeight="1" x14ac:dyDescent="0.25">
      <c r="B11" s="143">
        <v>125</v>
      </c>
      <c r="C11" s="144">
        <v>253</v>
      </c>
      <c r="D11" s="359" t="s">
        <v>21</v>
      </c>
      <c r="E11" s="360"/>
      <c r="F11" s="361"/>
      <c r="G11" s="145" t="s">
        <v>22</v>
      </c>
      <c r="H11" s="150" t="str">
        <f>Полномочные!B15 &amp; " " &amp; Полномочные!C15</f>
        <v xml:space="preserve">Учитель, Ипостась Огня ИДИВО 192 Изначальности, Глава Метагалактического Центра Ипостаси Синтеза Кут Хуми Фаинь Ушакова Елена </v>
      </c>
    </row>
    <row r="12" spans="1:12" s="62" customFormat="1" ht="15.6" customHeight="1" x14ac:dyDescent="0.25">
      <c r="B12" s="143">
        <v>124</v>
      </c>
      <c r="C12" s="144">
        <v>252</v>
      </c>
      <c r="D12" s="359" t="s">
        <v>23</v>
      </c>
      <c r="E12" s="360"/>
      <c r="F12" s="361"/>
      <c r="G12" s="151"/>
      <c r="H12" s="152"/>
    </row>
    <row r="13" spans="1:12" s="62" customFormat="1" x14ac:dyDescent="0.25">
      <c r="B13" s="143">
        <v>123</v>
      </c>
      <c r="C13" s="144">
        <v>251</v>
      </c>
      <c r="D13" s="359" t="s">
        <v>24</v>
      </c>
      <c r="E13" s="360"/>
      <c r="F13" s="361"/>
      <c r="G13" s="151"/>
      <c r="H13" s="152"/>
    </row>
    <row r="14" spans="1:12" s="62" customFormat="1" x14ac:dyDescent="0.25">
      <c r="B14" s="143">
        <v>122</v>
      </c>
      <c r="C14" s="144">
        <v>250</v>
      </c>
      <c r="D14" s="359" t="s">
        <v>25</v>
      </c>
      <c r="E14" s="360"/>
      <c r="F14" s="361"/>
      <c r="G14" s="151"/>
      <c r="H14" s="152"/>
    </row>
    <row r="15" spans="1:12" s="62" customFormat="1" x14ac:dyDescent="0.25">
      <c r="B15" s="143">
        <v>121</v>
      </c>
      <c r="C15" s="144">
        <v>249</v>
      </c>
      <c r="D15" s="359" t="s">
        <v>26</v>
      </c>
      <c r="E15" s="360"/>
      <c r="F15" s="361"/>
      <c r="G15" s="151"/>
      <c r="H15" s="152"/>
    </row>
    <row r="16" spans="1:12" s="62" customFormat="1" ht="16.899999999999999" customHeight="1" x14ac:dyDescent="0.25">
      <c r="B16" s="143">
        <v>120</v>
      </c>
      <c r="C16" s="144">
        <v>248</v>
      </c>
      <c r="D16" s="359" t="s">
        <v>27</v>
      </c>
      <c r="E16" s="360"/>
      <c r="F16" s="361"/>
      <c r="G16" s="151"/>
      <c r="H16" s="152"/>
    </row>
    <row r="17" spans="2:8" s="62" customFormat="1" ht="16.899999999999999" customHeight="1" x14ac:dyDescent="0.25">
      <c r="B17" s="143">
        <v>119</v>
      </c>
      <c r="C17" s="144">
        <v>247</v>
      </c>
      <c r="D17" s="359" t="s">
        <v>28</v>
      </c>
      <c r="E17" s="360"/>
      <c r="F17" s="361"/>
      <c r="G17" s="151"/>
      <c r="H17" s="152"/>
    </row>
    <row r="18" spans="2:8" s="62" customFormat="1" ht="16.899999999999999" customHeight="1" x14ac:dyDescent="0.25">
      <c r="B18" s="143">
        <v>118</v>
      </c>
      <c r="C18" s="144">
        <v>246</v>
      </c>
      <c r="D18" s="359" t="s">
        <v>29</v>
      </c>
      <c r="E18" s="360"/>
      <c r="F18" s="361"/>
      <c r="G18" s="151"/>
      <c r="H18" s="152"/>
    </row>
    <row r="19" spans="2:8" s="62" customFormat="1" ht="16.899999999999999" customHeight="1" x14ac:dyDescent="0.25">
      <c r="B19" s="143">
        <v>117</v>
      </c>
      <c r="C19" s="144">
        <v>245</v>
      </c>
      <c r="D19" s="359" t="s">
        <v>30</v>
      </c>
      <c r="E19" s="360"/>
      <c r="F19" s="361"/>
      <c r="G19" s="151"/>
      <c r="H19" s="152"/>
    </row>
    <row r="20" spans="2:8" s="62" customFormat="1" ht="16.899999999999999" customHeight="1" x14ac:dyDescent="0.25">
      <c r="B20" s="143">
        <v>116</v>
      </c>
      <c r="C20" s="144">
        <v>244</v>
      </c>
      <c r="D20" s="359" t="s">
        <v>31</v>
      </c>
      <c r="E20" s="360"/>
      <c r="F20" s="361"/>
      <c r="G20" s="151"/>
      <c r="H20" s="152"/>
    </row>
    <row r="21" spans="2:8" s="62" customFormat="1" ht="16.899999999999999" customHeight="1" x14ac:dyDescent="0.25">
      <c r="B21" s="143">
        <v>115</v>
      </c>
      <c r="C21" s="144">
        <v>243</v>
      </c>
      <c r="D21" s="359" t="s">
        <v>32</v>
      </c>
      <c r="E21" s="360"/>
      <c r="F21" s="361"/>
      <c r="G21" s="151"/>
      <c r="H21" s="152"/>
    </row>
    <row r="22" spans="2:8" s="62" customFormat="1" ht="16.899999999999999" customHeight="1" x14ac:dyDescent="0.25">
      <c r="B22" s="143">
        <v>114</v>
      </c>
      <c r="C22" s="144">
        <v>242</v>
      </c>
      <c r="D22" s="359" t="s">
        <v>33</v>
      </c>
      <c r="E22" s="360"/>
      <c r="F22" s="361"/>
      <c r="G22" s="151"/>
      <c r="H22" s="152"/>
    </row>
    <row r="23" spans="2:8" s="62" customFormat="1" ht="16.899999999999999" customHeight="1" x14ac:dyDescent="0.25">
      <c r="B23" s="143">
        <v>113</v>
      </c>
      <c r="C23" s="144">
        <v>241</v>
      </c>
      <c r="D23" s="359" t="s">
        <v>34</v>
      </c>
      <c r="E23" s="360"/>
      <c r="F23" s="361"/>
      <c r="G23" s="151"/>
      <c r="H23" s="152"/>
    </row>
    <row r="24" spans="2:8" s="62" customFormat="1" ht="16.899999999999999" customHeight="1" x14ac:dyDescent="0.25">
      <c r="B24" s="143">
        <v>112</v>
      </c>
      <c r="C24" s="144">
        <v>240</v>
      </c>
      <c r="D24" s="359" t="s">
        <v>35</v>
      </c>
      <c r="E24" s="360"/>
      <c r="F24" s="361"/>
      <c r="G24" s="151"/>
      <c r="H24" s="152"/>
    </row>
    <row r="25" spans="2:8" s="62" customFormat="1" ht="16.899999999999999" customHeight="1" x14ac:dyDescent="0.25">
      <c r="B25" s="143">
        <v>111</v>
      </c>
      <c r="C25" s="144">
        <v>239</v>
      </c>
      <c r="D25" s="359" t="s">
        <v>36</v>
      </c>
      <c r="E25" s="360"/>
      <c r="F25" s="361"/>
      <c r="G25" s="151"/>
      <c r="H25" s="152"/>
    </row>
    <row r="26" spans="2:8" s="62" customFormat="1" ht="16.899999999999999" customHeight="1" x14ac:dyDescent="0.25">
      <c r="B26" s="143">
        <v>110</v>
      </c>
      <c r="C26" s="144">
        <v>238</v>
      </c>
      <c r="D26" s="359" t="s">
        <v>37</v>
      </c>
      <c r="E26" s="360"/>
      <c r="F26" s="361"/>
      <c r="G26" s="151"/>
      <c r="H26" s="152"/>
    </row>
    <row r="27" spans="2:8" s="62" customFormat="1" ht="16.899999999999999" customHeight="1" x14ac:dyDescent="0.25">
      <c r="B27" s="143">
        <v>109</v>
      </c>
      <c r="C27" s="144">
        <v>237</v>
      </c>
      <c r="D27" s="359" t="s">
        <v>38</v>
      </c>
      <c r="E27" s="360"/>
      <c r="F27" s="361"/>
      <c r="G27" s="151"/>
      <c r="H27" s="152"/>
    </row>
    <row r="28" spans="2:8" s="62" customFormat="1" ht="16.899999999999999" customHeight="1" x14ac:dyDescent="0.25">
      <c r="B28" s="143">
        <v>108</v>
      </c>
      <c r="C28" s="144">
        <v>236</v>
      </c>
      <c r="D28" s="359" t="s">
        <v>39</v>
      </c>
      <c r="E28" s="360"/>
      <c r="F28" s="361"/>
      <c r="G28" s="151"/>
      <c r="H28" s="152"/>
    </row>
    <row r="29" spans="2:8" s="62" customFormat="1" ht="16.899999999999999" customHeight="1" x14ac:dyDescent="0.25">
      <c r="B29" s="143">
        <v>107</v>
      </c>
      <c r="C29" s="144">
        <v>235</v>
      </c>
      <c r="D29" s="359" t="s">
        <v>40</v>
      </c>
      <c r="E29" s="360"/>
      <c r="F29" s="361"/>
      <c r="G29" s="151"/>
      <c r="H29" s="152"/>
    </row>
    <row r="30" spans="2:8" s="62" customFormat="1" ht="16.899999999999999" customHeight="1" x14ac:dyDescent="0.25">
      <c r="B30" s="143">
        <v>106</v>
      </c>
      <c r="C30" s="144">
        <v>234</v>
      </c>
      <c r="D30" s="359" t="s">
        <v>41</v>
      </c>
      <c r="E30" s="360"/>
      <c r="F30" s="361"/>
      <c r="G30" s="151"/>
      <c r="H30" s="152"/>
    </row>
    <row r="31" spans="2:8" s="62" customFormat="1" ht="16.899999999999999" customHeight="1" x14ac:dyDescent="0.25">
      <c r="B31" s="143">
        <v>105</v>
      </c>
      <c r="C31" s="144">
        <v>233</v>
      </c>
      <c r="D31" s="359" t="s">
        <v>42</v>
      </c>
      <c r="E31" s="360"/>
      <c r="F31" s="361"/>
      <c r="G31" s="151"/>
      <c r="H31" s="152"/>
    </row>
    <row r="32" spans="2:8" s="62" customFormat="1" ht="16.899999999999999" customHeight="1" x14ac:dyDescent="0.25">
      <c r="B32" s="143">
        <v>104</v>
      </c>
      <c r="C32" s="144">
        <v>232</v>
      </c>
      <c r="D32" s="359" t="s">
        <v>43</v>
      </c>
      <c r="E32" s="360"/>
      <c r="F32" s="361"/>
      <c r="G32" s="151"/>
      <c r="H32" s="152"/>
    </row>
    <row r="33" spans="2:8" s="62" customFormat="1" ht="16.899999999999999" customHeight="1" x14ac:dyDescent="0.25">
      <c r="B33" s="143">
        <v>103</v>
      </c>
      <c r="C33" s="144">
        <v>231</v>
      </c>
      <c r="D33" s="359" t="s">
        <v>44</v>
      </c>
      <c r="E33" s="360"/>
      <c r="F33" s="361"/>
      <c r="G33" s="151"/>
      <c r="H33" s="152"/>
    </row>
    <row r="34" spans="2:8" s="62" customFormat="1" ht="16.899999999999999" customHeight="1" x14ac:dyDescent="0.25">
      <c r="B34" s="143">
        <v>102</v>
      </c>
      <c r="C34" s="144">
        <v>230</v>
      </c>
      <c r="D34" s="359" t="s">
        <v>45</v>
      </c>
      <c r="E34" s="360"/>
      <c r="F34" s="361"/>
      <c r="G34" s="151"/>
      <c r="H34" s="152"/>
    </row>
    <row r="35" spans="2:8" s="62" customFormat="1" ht="16.899999999999999" customHeight="1" x14ac:dyDescent="0.25">
      <c r="B35" s="143">
        <v>101</v>
      </c>
      <c r="C35" s="144">
        <v>229</v>
      </c>
      <c r="D35" s="359" t="s">
        <v>46</v>
      </c>
      <c r="E35" s="360"/>
      <c r="F35" s="361"/>
      <c r="G35" s="151"/>
      <c r="H35" s="152"/>
    </row>
    <row r="36" spans="2:8" s="62" customFormat="1" ht="16.899999999999999" customHeight="1" x14ac:dyDescent="0.25">
      <c r="B36" s="143">
        <v>100</v>
      </c>
      <c r="C36" s="144">
        <v>228</v>
      </c>
      <c r="D36" s="359" t="s">
        <v>47</v>
      </c>
      <c r="E36" s="360"/>
      <c r="F36" s="361"/>
      <c r="G36" s="151"/>
      <c r="H36" s="152"/>
    </row>
    <row r="37" spans="2:8" s="62" customFormat="1" ht="16.899999999999999" customHeight="1" x14ac:dyDescent="0.25">
      <c r="B37" s="143">
        <v>99</v>
      </c>
      <c r="C37" s="144">
        <v>227</v>
      </c>
      <c r="D37" s="359" t="s">
        <v>48</v>
      </c>
      <c r="E37" s="360"/>
      <c r="F37" s="361"/>
      <c r="G37" s="151"/>
      <c r="H37" s="152"/>
    </row>
    <row r="38" spans="2:8" s="62" customFormat="1" ht="16.899999999999999" customHeight="1" x14ac:dyDescent="0.25">
      <c r="B38" s="143">
        <v>98</v>
      </c>
      <c r="C38" s="144">
        <v>226</v>
      </c>
      <c r="D38" s="359" t="s">
        <v>5257</v>
      </c>
      <c r="E38" s="360"/>
      <c r="F38" s="361"/>
      <c r="G38" s="151"/>
      <c r="H38" s="152"/>
    </row>
    <row r="39" spans="2:8" s="62" customFormat="1" ht="16.899999999999999" customHeight="1" x14ac:dyDescent="0.25">
      <c r="B39" s="143">
        <v>97</v>
      </c>
      <c r="C39" s="144">
        <v>225</v>
      </c>
      <c r="D39" s="359" t="s">
        <v>49</v>
      </c>
      <c r="E39" s="360"/>
      <c r="F39" s="361"/>
      <c r="G39" s="151"/>
      <c r="H39" s="152"/>
    </row>
    <row r="40" spans="2:8" s="62" customFormat="1" ht="16.899999999999999" customHeight="1" x14ac:dyDescent="0.25">
      <c r="B40" s="143">
        <v>96</v>
      </c>
      <c r="C40" s="144">
        <v>224</v>
      </c>
      <c r="D40" s="359" t="s">
        <v>50</v>
      </c>
      <c r="E40" s="360"/>
      <c r="F40" s="361"/>
      <c r="G40" s="151"/>
      <c r="H40" s="152"/>
    </row>
    <row r="41" spans="2:8" s="62" customFormat="1" ht="16.899999999999999" customHeight="1" x14ac:dyDescent="0.25">
      <c r="B41" s="143">
        <v>95</v>
      </c>
      <c r="C41" s="144">
        <v>223</v>
      </c>
      <c r="D41" s="359" t="s">
        <v>51</v>
      </c>
      <c r="E41" s="360"/>
      <c r="F41" s="361"/>
      <c r="G41" s="151"/>
      <c r="H41" s="152"/>
    </row>
    <row r="42" spans="2:8" s="62" customFormat="1" ht="16.899999999999999" customHeight="1" x14ac:dyDescent="0.25">
      <c r="B42" s="143">
        <v>94</v>
      </c>
      <c r="C42" s="144">
        <v>222</v>
      </c>
      <c r="D42" s="359" t="s">
        <v>52</v>
      </c>
      <c r="E42" s="360"/>
      <c r="F42" s="361"/>
      <c r="G42" s="151"/>
      <c r="H42" s="152"/>
    </row>
    <row r="43" spans="2:8" s="62" customFormat="1" ht="16.899999999999999" customHeight="1" x14ac:dyDescent="0.25">
      <c r="B43" s="143">
        <v>93</v>
      </c>
      <c r="C43" s="144">
        <v>221</v>
      </c>
      <c r="D43" s="359" t="s">
        <v>53</v>
      </c>
      <c r="E43" s="360"/>
      <c r="F43" s="361"/>
      <c r="G43" s="151"/>
      <c r="H43" s="152"/>
    </row>
    <row r="44" spans="2:8" s="62" customFormat="1" ht="16.899999999999999" customHeight="1" x14ac:dyDescent="0.25">
      <c r="B44" s="143">
        <v>92</v>
      </c>
      <c r="C44" s="144">
        <v>220</v>
      </c>
      <c r="D44" s="359" t="s">
        <v>54</v>
      </c>
      <c r="E44" s="360"/>
      <c r="F44" s="361"/>
      <c r="G44" s="151"/>
      <c r="H44" s="152"/>
    </row>
    <row r="45" spans="2:8" s="62" customFormat="1" ht="16.899999999999999" customHeight="1" x14ac:dyDescent="0.25">
      <c r="B45" s="143">
        <v>91</v>
      </c>
      <c r="C45" s="144">
        <v>219</v>
      </c>
      <c r="D45" s="359" t="s">
        <v>55</v>
      </c>
      <c r="E45" s="360"/>
      <c r="F45" s="361"/>
      <c r="G45" s="151"/>
      <c r="H45" s="152"/>
    </row>
    <row r="46" spans="2:8" s="62" customFormat="1" ht="16.899999999999999" customHeight="1" x14ac:dyDescent="0.25">
      <c r="B46" s="143">
        <v>90</v>
      </c>
      <c r="C46" s="144">
        <v>218</v>
      </c>
      <c r="D46" s="359" t="s">
        <v>56</v>
      </c>
      <c r="E46" s="360"/>
      <c r="F46" s="361"/>
      <c r="G46" s="151"/>
      <c r="H46" s="152"/>
    </row>
    <row r="47" spans="2:8" s="62" customFormat="1" ht="16.899999999999999" customHeight="1" x14ac:dyDescent="0.25">
      <c r="B47" s="143">
        <v>89</v>
      </c>
      <c r="C47" s="144">
        <v>217</v>
      </c>
      <c r="D47" s="359" t="s">
        <v>57</v>
      </c>
      <c r="E47" s="360"/>
      <c r="F47" s="361"/>
      <c r="G47" s="151"/>
      <c r="H47" s="152"/>
    </row>
    <row r="48" spans="2:8" s="62" customFormat="1" ht="16.899999999999999" customHeight="1" x14ac:dyDescent="0.25">
      <c r="B48" s="143">
        <v>88</v>
      </c>
      <c r="C48" s="144">
        <v>216</v>
      </c>
      <c r="D48" s="359" t="s">
        <v>58</v>
      </c>
      <c r="E48" s="360"/>
      <c r="F48" s="361"/>
      <c r="G48" s="151"/>
      <c r="H48" s="152"/>
    </row>
    <row r="49" spans="2:8" s="62" customFormat="1" ht="16.899999999999999" customHeight="1" x14ac:dyDescent="0.25">
      <c r="B49" s="143">
        <v>87</v>
      </c>
      <c r="C49" s="144">
        <v>215</v>
      </c>
      <c r="D49" s="359" t="s">
        <v>59</v>
      </c>
      <c r="E49" s="360"/>
      <c r="F49" s="361"/>
      <c r="G49" s="151"/>
      <c r="H49" s="152"/>
    </row>
    <row r="50" spans="2:8" s="62" customFormat="1" ht="16.899999999999999" customHeight="1" x14ac:dyDescent="0.25">
      <c r="B50" s="143">
        <v>86</v>
      </c>
      <c r="C50" s="144">
        <v>214</v>
      </c>
      <c r="D50" s="359" t="s">
        <v>60</v>
      </c>
      <c r="E50" s="360"/>
      <c r="F50" s="361"/>
      <c r="G50" s="151"/>
      <c r="H50" s="152"/>
    </row>
    <row r="51" spans="2:8" s="62" customFormat="1" ht="16.899999999999999" customHeight="1" x14ac:dyDescent="0.25">
      <c r="B51" s="143">
        <v>85</v>
      </c>
      <c r="C51" s="144">
        <v>213</v>
      </c>
      <c r="D51" s="359" t="s">
        <v>61</v>
      </c>
      <c r="E51" s="360"/>
      <c r="F51" s="361"/>
      <c r="G51" s="151"/>
      <c r="H51" s="152"/>
    </row>
    <row r="52" spans="2:8" s="62" customFormat="1" ht="16.899999999999999" customHeight="1" x14ac:dyDescent="0.25">
      <c r="B52" s="143">
        <v>84</v>
      </c>
      <c r="C52" s="144">
        <v>212</v>
      </c>
      <c r="D52" s="359" t="s">
        <v>62</v>
      </c>
      <c r="E52" s="360"/>
      <c r="F52" s="361"/>
      <c r="G52" s="151"/>
      <c r="H52" s="152"/>
    </row>
    <row r="53" spans="2:8" s="62" customFormat="1" ht="16.899999999999999" customHeight="1" x14ac:dyDescent="0.25">
      <c r="B53" s="143">
        <v>83</v>
      </c>
      <c r="C53" s="144">
        <v>211</v>
      </c>
      <c r="D53" s="359" t="s">
        <v>63</v>
      </c>
      <c r="E53" s="360"/>
      <c r="F53" s="361"/>
      <c r="G53" s="151"/>
      <c r="H53" s="152"/>
    </row>
    <row r="54" spans="2:8" s="62" customFormat="1" ht="16.899999999999999" customHeight="1" x14ac:dyDescent="0.25">
      <c r="B54" s="143">
        <v>82</v>
      </c>
      <c r="C54" s="144">
        <v>210</v>
      </c>
      <c r="D54" s="359" t="s">
        <v>64</v>
      </c>
      <c r="E54" s="360"/>
      <c r="F54" s="361"/>
      <c r="G54" s="151"/>
      <c r="H54" s="152"/>
    </row>
    <row r="55" spans="2:8" s="62" customFormat="1" ht="16.899999999999999" customHeight="1" x14ac:dyDescent="0.25">
      <c r="B55" s="143">
        <v>81</v>
      </c>
      <c r="C55" s="144">
        <v>209</v>
      </c>
      <c r="D55" s="359" t="s">
        <v>65</v>
      </c>
      <c r="E55" s="360"/>
      <c r="F55" s="361"/>
      <c r="G55" s="151"/>
      <c r="H55" s="152"/>
    </row>
    <row r="56" spans="2:8" s="62" customFormat="1" ht="16.899999999999999" customHeight="1" x14ac:dyDescent="0.25">
      <c r="B56" s="143">
        <v>80</v>
      </c>
      <c r="C56" s="144">
        <v>208</v>
      </c>
      <c r="D56" s="359" t="s">
        <v>66</v>
      </c>
      <c r="E56" s="360"/>
      <c r="F56" s="361"/>
      <c r="G56" s="151"/>
      <c r="H56" s="152"/>
    </row>
    <row r="57" spans="2:8" s="62" customFormat="1" ht="16.899999999999999" customHeight="1" x14ac:dyDescent="0.25">
      <c r="B57" s="143">
        <v>79</v>
      </c>
      <c r="C57" s="144">
        <v>207</v>
      </c>
      <c r="D57" s="359" t="s">
        <v>67</v>
      </c>
      <c r="E57" s="360"/>
      <c r="F57" s="361"/>
      <c r="G57" s="151"/>
      <c r="H57" s="152"/>
    </row>
    <row r="58" spans="2:8" s="62" customFormat="1" ht="16.899999999999999" customHeight="1" x14ac:dyDescent="0.25">
      <c r="B58" s="143">
        <v>78</v>
      </c>
      <c r="C58" s="144">
        <v>206</v>
      </c>
      <c r="D58" s="359" t="s">
        <v>68</v>
      </c>
      <c r="E58" s="360"/>
      <c r="F58" s="361"/>
      <c r="G58" s="151"/>
      <c r="H58" s="152"/>
    </row>
    <row r="59" spans="2:8" s="62" customFormat="1" ht="16.899999999999999" customHeight="1" x14ac:dyDescent="0.25">
      <c r="B59" s="143">
        <v>77</v>
      </c>
      <c r="C59" s="144">
        <v>205</v>
      </c>
      <c r="D59" s="359" t="s">
        <v>69</v>
      </c>
      <c r="E59" s="360"/>
      <c r="F59" s="361"/>
      <c r="G59" s="151"/>
      <c r="H59" s="152"/>
    </row>
    <row r="60" spans="2:8" s="62" customFormat="1" ht="16.899999999999999" customHeight="1" x14ac:dyDescent="0.25">
      <c r="B60" s="143">
        <v>76</v>
      </c>
      <c r="C60" s="144">
        <v>204</v>
      </c>
      <c r="D60" s="359" t="s">
        <v>70</v>
      </c>
      <c r="E60" s="360"/>
      <c r="F60" s="361"/>
      <c r="G60" s="151"/>
      <c r="H60" s="152"/>
    </row>
    <row r="61" spans="2:8" s="62" customFormat="1" ht="16.899999999999999" customHeight="1" x14ac:dyDescent="0.25">
      <c r="B61" s="143">
        <v>75</v>
      </c>
      <c r="C61" s="144">
        <v>203</v>
      </c>
      <c r="D61" s="359" t="s">
        <v>71</v>
      </c>
      <c r="E61" s="360"/>
      <c r="F61" s="361"/>
      <c r="G61" s="151"/>
      <c r="H61" s="152"/>
    </row>
    <row r="62" spans="2:8" s="62" customFormat="1" ht="16.899999999999999" customHeight="1" x14ac:dyDescent="0.25">
      <c r="B62" s="143">
        <v>74</v>
      </c>
      <c r="C62" s="144">
        <v>202</v>
      </c>
      <c r="D62" s="359" t="s">
        <v>72</v>
      </c>
      <c r="E62" s="360"/>
      <c r="F62" s="361"/>
      <c r="G62" s="151"/>
      <c r="H62" s="152"/>
    </row>
    <row r="63" spans="2:8" s="62" customFormat="1" ht="16.899999999999999" customHeight="1" x14ac:dyDescent="0.25">
      <c r="B63" s="143">
        <v>73</v>
      </c>
      <c r="C63" s="144">
        <v>201</v>
      </c>
      <c r="D63" s="359" t="s">
        <v>73</v>
      </c>
      <c r="E63" s="360"/>
      <c r="F63" s="361"/>
      <c r="G63" s="151"/>
      <c r="H63" s="152"/>
    </row>
    <row r="64" spans="2:8" s="62" customFormat="1" ht="16.899999999999999" customHeight="1" x14ac:dyDescent="0.25">
      <c r="B64" s="143">
        <v>72</v>
      </c>
      <c r="C64" s="144">
        <v>200</v>
      </c>
      <c r="D64" s="359" t="s">
        <v>74</v>
      </c>
      <c r="E64" s="360"/>
      <c r="F64" s="361"/>
      <c r="G64" s="151"/>
      <c r="H64" s="152"/>
    </row>
    <row r="65" spans="1:9" s="62" customFormat="1" ht="16.899999999999999" customHeight="1" x14ac:dyDescent="0.25">
      <c r="B65" s="143">
        <v>71</v>
      </c>
      <c r="C65" s="144">
        <v>199</v>
      </c>
      <c r="D65" s="359" t="s">
        <v>75</v>
      </c>
      <c r="E65" s="360"/>
      <c r="F65" s="361"/>
      <c r="G65" s="151"/>
      <c r="H65" s="152"/>
    </row>
    <row r="66" spans="1:9" s="62" customFormat="1" ht="16.899999999999999" customHeight="1" x14ac:dyDescent="0.25">
      <c r="B66" s="143">
        <v>70</v>
      </c>
      <c r="C66" s="144">
        <v>198</v>
      </c>
      <c r="D66" s="359" t="s">
        <v>76</v>
      </c>
      <c r="E66" s="360"/>
      <c r="F66" s="361"/>
      <c r="G66" s="151"/>
      <c r="H66" s="152"/>
    </row>
    <row r="67" spans="1:9" s="62" customFormat="1" ht="16.899999999999999" customHeight="1" x14ac:dyDescent="0.25">
      <c r="B67" s="143">
        <v>69</v>
      </c>
      <c r="C67" s="144">
        <v>197</v>
      </c>
      <c r="D67" s="359" t="s">
        <v>4892</v>
      </c>
      <c r="E67" s="360"/>
      <c r="F67" s="361"/>
      <c r="G67" s="151"/>
      <c r="H67" s="152"/>
    </row>
    <row r="68" spans="1:9" s="62" customFormat="1" ht="16.899999999999999" customHeight="1" x14ac:dyDescent="0.25">
      <c r="B68" s="143">
        <v>68</v>
      </c>
      <c r="C68" s="144">
        <v>196</v>
      </c>
      <c r="D68" s="359" t="s">
        <v>4891</v>
      </c>
      <c r="E68" s="360"/>
      <c r="F68" s="361"/>
      <c r="G68" s="151"/>
      <c r="H68" s="152"/>
    </row>
    <row r="69" spans="1:9" s="62" customFormat="1" ht="16.899999999999999" customHeight="1" x14ac:dyDescent="0.25">
      <c r="B69" s="143">
        <v>67</v>
      </c>
      <c r="C69" s="144">
        <v>195</v>
      </c>
      <c r="D69" s="359" t="s">
        <v>4890</v>
      </c>
      <c r="E69" s="360"/>
      <c r="F69" s="361"/>
      <c r="G69" s="151"/>
      <c r="H69" s="152"/>
    </row>
    <row r="70" spans="1:9" s="62" customFormat="1" ht="16.899999999999999" customHeight="1" x14ac:dyDescent="0.25">
      <c r="B70" s="143">
        <v>66</v>
      </c>
      <c r="C70" s="144">
        <v>194</v>
      </c>
      <c r="D70" s="359" t="s">
        <v>4889</v>
      </c>
      <c r="E70" s="360"/>
      <c r="F70" s="361"/>
      <c r="G70" s="151"/>
      <c r="H70" s="152"/>
    </row>
    <row r="71" spans="1:9" s="62" customFormat="1" ht="16.899999999999999" customHeight="1" x14ac:dyDescent="0.25">
      <c r="B71" s="143">
        <v>65</v>
      </c>
      <c r="C71" s="144">
        <v>193</v>
      </c>
      <c r="D71" s="359" t="s">
        <v>4888</v>
      </c>
      <c r="E71" s="360"/>
      <c r="F71" s="361"/>
      <c r="G71" s="151"/>
      <c r="H71" s="152"/>
    </row>
    <row r="72" spans="1:9" s="62" customFormat="1" ht="45" customHeight="1" x14ac:dyDescent="0.25">
      <c r="A72" s="66"/>
      <c r="B72" s="143">
        <v>64</v>
      </c>
      <c r="C72" s="144">
        <v>192</v>
      </c>
      <c r="D72" s="359" t="s">
        <v>4746</v>
      </c>
      <c r="E72" s="360"/>
      <c r="F72" s="361"/>
      <c r="G72" s="357" t="s">
        <v>77</v>
      </c>
      <c r="H72" s="146" t="str">
        <f>Полномочные!B16 &amp; " " &amp; Полномочные!C16</f>
        <v>Логос, Глава Дома Отца Управления Синтеза Изначальных Владык Кут Хуми Фаинь ИДИВО 192 Изначальности Бирюкова Евгения</v>
      </c>
      <c r="I72" s="66"/>
    </row>
    <row r="73" spans="1:9" s="62" customFormat="1" ht="45" customHeight="1" x14ac:dyDescent="0.25">
      <c r="A73" s="66"/>
      <c r="B73" s="143">
        <v>63</v>
      </c>
      <c r="C73" s="144">
        <v>191</v>
      </c>
      <c r="D73" s="359" t="s">
        <v>4747</v>
      </c>
      <c r="E73" s="360"/>
      <c r="F73" s="361"/>
      <c r="G73" s="357"/>
      <c r="H73" s="146" t="str">
        <f>Полномочные!B17 &amp; " " &amp; Полномочные!C17</f>
        <v>Аспект, Глава Дома Отца Управления Синтеза Изначальных Владык Иосиф Славия Иерархии ИДИВО 192 Изначальности Финогенова Елена</v>
      </c>
      <c r="I73" s="66"/>
    </row>
    <row r="74" spans="1:9" s="62" customFormat="1" ht="45" customHeight="1" x14ac:dyDescent="0.25">
      <c r="A74" s="66"/>
      <c r="B74" s="143">
        <v>62</v>
      </c>
      <c r="C74" s="144">
        <v>190</v>
      </c>
      <c r="D74" s="359" t="s">
        <v>4748</v>
      </c>
      <c r="E74" s="360"/>
      <c r="F74" s="361"/>
      <c r="G74" s="357"/>
      <c r="H74" s="146" t="str">
        <f>Полномочные!B18 &amp; " " &amp; Полномочные!C18</f>
        <v>Ипостась, Глава Дома Отца Управления Синтеза Изначальных Владык Мория Свет Цивилизации ИДИВО 192 Изначальности Гайворонская Наталья</v>
      </c>
      <c r="I74" s="66"/>
    </row>
    <row r="75" spans="1:9" s="62" customFormat="1" ht="45" customHeight="1" x14ac:dyDescent="0.25">
      <c r="A75" s="66"/>
      <c r="B75" s="143">
        <v>61</v>
      </c>
      <c r="C75" s="144">
        <v>189</v>
      </c>
      <c r="D75" s="359" t="s">
        <v>4922</v>
      </c>
      <c r="E75" s="360"/>
      <c r="F75" s="361"/>
      <c r="G75" s="357"/>
      <c r="H75" s="146" t="str">
        <f>Полномочные!B19 &amp; " " &amp; Полномочные!C19</f>
        <v>Сотрудник, Глава Дома Отца Управления Синтеза Изначальных Владык Филипп Марина Психодинамики ИДИВО 192 Изначальности Данилина Инна</v>
      </c>
      <c r="I75" s="66"/>
    </row>
    <row r="76" spans="1:9" s="62" customFormat="1" ht="45" customHeight="1" x14ac:dyDescent="0.25">
      <c r="A76" s="66"/>
      <c r="B76" s="143">
        <v>60</v>
      </c>
      <c r="C76" s="144">
        <v>188</v>
      </c>
      <c r="D76" s="359" t="s">
        <v>5273</v>
      </c>
      <c r="E76" s="360"/>
      <c r="F76" s="361"/>
      <c r="G76" s="357"/>
      <c r="H76" s="153" t="str">
        <f>Полномочные!B21 &amp; " " &amp; Полномочные!C21</f>
        <v>Ведущий, Глава Ипостасного Синтеза Человека ИДИВО Управления Синтеза Византия Альбины Высшей Школы Синтеза 192 Изначальности Бессонова Елена</v>
      </c>
      <c r="I76" s="66"/>
    </row>
    <row r="77" spans="1:9" s="62" customFormat="1" ht="45" customHeight="1" x14ac:dyDescent="0.25">
      <c r="A77" s="66"/>
      <c r="B77" s="143">
        <v>59</v>
      </c>
      <c r="C77" s="144">
        <v>187</v>
      </c>
      <c r="D77" s="359" t="s">
        <v>4749</v>
      </c>
      <c r="E77" s="360"/>
      <c r="F77" s="361"/>
      <c r="G77" s="357"/>
      <c r="H77" s="153" t="str">
        <f>Полномочные!B22 &amp; " " &amp; Полномочные!C22</f>
        <v>Ведущий, Глава Профессионального Синтеза Конфедерации ИДИВО Управления Синтеза Янова Вероники Высшей Школы Синтеза 192 Изначальности Токарь Альбина</v>
      </c>
      <c r="I77" s="66"/>
    </row>
    <row r="78" spans="1:9" s="62" customFormat="1" ht="45" customHeight="1" x14ac:dyDescent="0.25">
      <c r="A78" s="66"/>
      <c r="B78" s="143">
        <v>58</v>
      </c>
      <c r="C78" s="144">
        <v>186</v>
      </c>
      <c r="D78" s="359" t="s">
        <v>4923</v>
      </c>
      <c r="E78" s="360"/>
      <c r="F78" s="361"/>
      <c r="G78" s="357"/>
      <c r="H78" s="153" t="str">
        <f>Полномочные!B23 &amp; " " &amp; Полномочные!C23</f>
        <v>Ведущий, Глава Синтеза Изначально Вышестоящего Отца Теофы ИДИВО Управления Синтеза Юлия Сианы Высшей Школы Синтеза 192 Изначальности Чернышова Вера</v>
      </c>
      <c r="I78" s="66"/>
    </row>
    <row r="79" spans="1:9" s="62" customFormat="1" ht="45" customHeight="1" x14ac:dyDescent="0.25">
      <c r="A79" s="66"/>
      <c r="B79" s="143">
        <v>57</v>
      </c>
      <c r="C79" s="144">
        <v>185</v>
      </c>
      <c r="D79" s="359" t="s">
        <v>4924</v>
      </c>
      <c r="E79" s="360"/>
      <c r="F79" s="361"/>
      <c r="G79" s="357"/>
      <c r="H79" s="153" t="str">
        <f>Полномочные!B24 &amp; " " &amp; Полномочные!C24</f>
        <v>Ведущий, Глава Цельного Синтеза Метагалактики ИДИВО Управления Синтеза Юсефа Оны Высшей Школы Синтеза 192 Изначальности Захарина Ольга</v>
      </c>
      <c r="I79" s="66"/>
    </row>
    <row r="80" spans="1:9" s="62" customFormat="1" ht="45" customHeight="1" x14ac:dyDescent="0.25">
      <c r="A80" s="66"/>
      <c r="B80" s="143">
        <v>56</v>
      </c>
      <c r="C80" s="144">
        <v>184</v>
      </c>
      <c r="D80" s="359" t="s">
        <v>4750</v>
      </c>
      <c r="E80" s="360"/>
      <c r="F80" s="361"/>
      <c r="G80" s="357"/>
      <c r="H80" s="154" t="str">
        <f>Полномочные!B25 &amp; " " &amp; Полномочные!C25</f>
        <v>Праведник, Глава Синтеза Неизречённого ИДИВО Управления Синтеза Владомира Стефаны, Член Регионального Cовета МГК Москвы Леоненко Юрий</v>
      </c>
      <c r="I80" s="66"/>
    </row>
    <row r="81" spans="1:9" s="62" customFormat="1" ht="45" customHeight="1" x14ac:dyDescent="0.25">
      <c r="A81" s="66"/>
      <c r="B81" s="143">
        <v>55</v>
      </c>
      <c r="C81" s="144">
        <v>183</v>
      </c>
      <c r="D81" s="359" t="s">
        <v>4751</v>
      </c>
      <c r="E81" s="360"/>
      <c r="F81" s="361"/>
      <c r="G81" s="357"/>
      <c r="H81" s="154" t="str">
        <f>Полномочные!B26 &amp; " " &amp; Полномочные!C26</f>
        <v>Праведник, Глава Синтеза Предвечного ИДИВО Управления Синтеза Саввы Святы, Член Регионального Cовета МГК Москвы Васильев Антон, Татьяна</v>
      </c>
      <c r="I81" s="66"/>
    </row>
    <row r="82" spans="1:9" s="62" customFormat="1" ht="45" customHeight="1" x14ac:dyDescent="0.25">
      <c r="A82" s="66"/>
      <c r="B82" s="143">
        <v>54</v>
      </c>
      <c r="C82" s="144">
        <v>182</v>
      </c>
      <c r="D82" s="359" t="s">
        <v>4752</v>
      </c>
      <c r="E82" s="360"/>
      <c r="F82" s="361"/>
      <c r="G82" s="357"/>
      <c r="H82" s="154" t="str">
        <f>Полномочные!B27 &amp; " " &amp; Полномочные!C27</f>
        <v>Праведник, Глава Синтеза Всемогущего ИДИВО Управления Синтеза Савелия Баяны, Региональный Секретарь МГК Москвы Фролова Елена</v>
      </c>
      <c r="I82" s="66"/>
    </row>
    <row r="83" spans="1:9" s="62" customFormat="1" ht="45" customHeight="1" x14ac:dyDescent="0.25">
      <c r="A83" s="66"/>
      <c r="B83" s="143">
        <v>53</v>
      </c>
      <c r="C83" s="144">
        <v>181</v>
      </c>
      <c r="D83" s="359" t="s">
        <v>4753</v>
      </c>
      <c r="E83" s="360"/>
      <c r="F83" s="361"/>
      <c r="G83" s="357"/>
      <c r="H83" s="154" t="str">
        <f>Полномочные!B28 &amp; " " &amp; Полномочные!C28</f>
        <v>Праведник, Глава Синтеза Всевышнего ИДИВО Управления Синтеза  Вильгельма Екатерины, Ревизор Регионального Отделения МГК Москвы Андроновский Александр</v>
      </c>
      <c r="I83" s="66"/>
    </row>
    <row r="84" spans="1:9" s="62" customFormat="1" ht="45" customHeight="1" x14ac:dyDescent="0.25">
      <c r="A84" s="66"/>
      <c r="B84" s="143">
        <v>52</v>
      </c>
      <c r="C84" s="144">
        <v>180</v>
      </c>
      <c r="D84" s="359" t="s">
        <v>4754</v>
      </c>
      <c r="E84" s="360"/>
      <c r="F84" s="361"/>
      <c r="G84" s="357"/>
      <c r="H84" s="155" t="str">
        <f>Полномочные!B29 &amp; " " &amp; Полномочные!C29</f>
        <v>Адепт, Глава Синтеза Творца ИДИВО Управления Синтеза Юстаса Сивиллы, Дома Синтеза МЦИС Кут Хуми Фаинь Бирюкова Марина</v>
      </c>
      <c r="I84" s="66"/>
    </row>
    <row r="85" spans="1:9" s="62" customFormat="1" ht="45" customHeight="1" x14ac:dyDescent="0.25">
      <c r="A85" s="66"/>
      <c r="B85" s="143">
        <v>51</v>
      </c>
      <c r="C85" s="144">
        <v>179</v>
      </c>
      <c r="D85" s="359" t="s">
        <v>4755</v>
      </c>
      <c r="E85" s="360"/>
      <c r="F85" s="361"/>
      <c r="G85" s="357"/>
      <c r="H85" s="155" t="str">
        <f>Полномочные!B30 &amp; " " &amp; Полномочные!C30</f>
        <v>Адепт, Глава Синтеза Теурга ИДИВО Управления Синтеза Александра Тамилы, Метагалактической Академии Наук Москвы МЦИС Кут Хуми Фаинь Иванова Анастасия</v>
      </c>
      <c r="I85" s="66"/>
    </row>
    <row r="86" spans="1:9" s="62" customFormat="1" ht="45" customHeight="1" x14ac:dyDescent="0.25">
      <c r="A86" s="66"/>
      <c r="B86" s="143">
        <v>50</v>
      </c>
      <c r="C86" s="144">
        <v>178</v>
      </c>
      <c r="D86" s="359" t="s">
        <v>4756</v>
      </c>
      <c r="E86" s="360"/>
      <c r="F86" s="361"/>
      <c r="G86" s="357"/>
      <c r="H86" s="155" t="str">
        <f>Полномочные!B31 &amp; " " &amp; Полномочные!C31</f>
        <v>Адепт, Глава Синтеза Ману ИДИВО Управления Cинтеза Яромира Ники, Института Энергопотенциала МЦИС Кут Хуми Фаинь Устинова Ирина</v>
      </c>
      <c r="I86" s="66"/>
    </row>
    <row r="87" spans="1:9" s="62" customFormat="1" ht="45" customHeight="1" x14ac:dyDescent="0.25">
      <c r="A87" s="66"/>
      <c r="B87" s="143">
        <v>49</v>
      </c>
      <c r="C87" s="144">
        <v>177</v>
      </c>
      <c r="D87" s="359" t="s">
        <v>4757</v>
      </c>
      <c r="E87" s="360"/>
      <c r="F87" s="361"/>
      <c r="G87" s="357"/>
      <c r="H87" s="155" t="str">
        <f>Полномочные!B32 &amp; " " &amp; Полномочные!C32</f>
        <v>Адепт, Глава Синтеза Предначального ИДИВО Управления Cинтеза Сераписа Велетте, Метагалактического Агентства Информации МЦИС Кут Хуми Фаинь Кишиневский Сергей</v>
      </c>
      <c r="I87" s="66"/>
    </row>
    <row r="88" spans="1:9" s="62" customFormat="1" ht="45" customHeight="1" x14ac:dyDescent="0.25">
      <c r="A88" s="66"/>
      <c r="B88" s="143">
        <v>48</v>
      </c>
      <c r="C88" s="144">
        <v>176</v>
      </c>
      <c r="D88" s="359" t="s">
        <v>4758</v>
      </c>
      <c r="E88" s="360"/>
      <c r="F88" s="361"/>
      <c r="G88" s="357"/>
      <c r="H88" s="156" t="str">
        <f>Полномочные!B34 &amp; " " &amp; Полномочные!C34</f>
        <v>Архат, Глава Идивного Синтеза Владыки ИДИВО Управления Синтеза Эдуарда Эмилии Высшей Школы Синтеза 192 Изначальности Зарубина Елена</v>
      </c>
      <c r="I88" s="66"/>
    </row>
    <row r="89" spans="1:9" s="62" customFormat="1" ht="45" customHeight="1" x14ac:dyDescent="0.25">
      <c r="A89" s="66"/>
      <c r="B89" s="143">
        <v>47</v>
      </c>
      <c r="C89" s="144">
        <v>175</v>
      </c>
      <c r="D89" s="359" t="s">
        <v>4759</v>
      </c>
      <c r="E89" s="360"/>
      <c r="F89" s="361"/>
      <c r="G89" s="357"/>
      <c r="H89" s="156" t="str">
        <f>Полномочные!B35 &amp; " " &amp; Полномочные!C35</f>
        <v>Архат, Глава Идивного Синтеза Учителя ИДИВО Управления Синтеза Фадея Елены Высшей Школы Синтеза 192 Изначальности Захарина Наталия</v>
      </c>
      <c r="I89" s="66"/>
    </row>
    <row r="90" spans="1:9" s="62" customFormat="1" ht="45" customHeight="1" x14ac:dyDescent="0.25">
      <c r="A90" s="66"/>
      <c r="B90" s="143">
        <v>46</v>
      </c>
      <c r="C90" s="144">
        <v>174</v>
      </c>
      <c r="D90" s="359" t="s">
        <v>4760</v>
      </c>
      <c r="E90" s="360"/>
      <c r="F90" s="361"/>
      <c r="G90" s="357"/>
      <c r="H90" s="156" t="str">
        <f>Полномочные!B36 &amp; " " &amp; Полномочные!C36</f>
        <v>Архат, Глава Идивного Синтеза Логоса ИДИВО Управления Синтеза Серафима Валерии Высшей Школы Синтеза 192 Изначальности Шпенькова Надежда</v>
      </c>
      <c r="I90" s="66"/>
    </row>
    <row r="91" spans="1:9" s="62" customFormat="1" ht="45" customHeight="1" x14ac:dyDescent="0.25">
      <c r="A91" s="66"/>
      <c r="B91" s="143">
        <v>45</v>
      </c>
      <c r="C91" s="144">
        <v>173</v>
      </c>
      <c r="D91" s="359" t="s">
        <v>4761</v>
      </c>
      <c r="E91" s="360"/>
      <c r="F91" s="361"/>
      <c r="G91" s="357"/>
      <c r="H91" s="156" t="str">
        <f>Полномочные!B37 &amp; " " &amp; Полномочные!C37</f>
        <v>Архат, Глава Идивного Синтеза Аспекта ИДИВО Управления Синтеза Святослава Олеси Высшей Школы Синтеза 192 Изначальности Кокуева Галина</v>
      </c>
      <c r="I91" s="66"/>
    </row>
    <row r="92" spans="1:9" s="62" customFormat="1" ht="45" customHeight="1" x14ac:dyDescent="0.25">
      <c r="A92" s="66"/>
      <c r="B92" s="143">
        <v>44</v>
      </c>
      <c r="C92" s="144">
        <v>172</v>
      </c>
      <c r="D92" s="359" t="s">
        <v>4762</v>
      </c>
      <c r="E92" s="360"/>
      <c r="F92" s="361"/>
      <c r="G92" s="357"/>
      <c r="H92" s="157" t="str">
        <f>Полномочные!B38 &amp; " " &amp; Полномочные!C38</f>
        <v>Архат, Глава Идивного Синтеза Ипостаси ИДИВО Управления Синтеза Эоана Антуанэты, Член МГК Москвы Широкова Анна</v>
      </c>
      <c r="I92" s="66"/>
    </row>
    <row r="93" spans="1:9" s="62" customFormat="1" ht="45" customHeight="1" x14ac:dyDescent="0.25">
      <c r="A93" s="66"/>
      <c r="B93" s="143">
        <v>43</v>
      </c>
      <c r="C93" s="144">
        <v>171</v>
      </c>
      <c r="D93" s="359" t="s">
        <v>4763</v>
      </c>
      <c r="E93" s="360"/>
      <c r="F93" s="361"/>
      <c r="G93" s="357"/>
      <c r="H93" s="157" t="str">
        <f>Полномочные!B39 &amp; " " &amp; Полномочные!C39</f>
        <v>Архат, Глава Идивного Синтеза Сотрудника ИДИВО Управления Синтеза Сергея Юлианы, Член МГК Москвы Лебедева Любовь</v>
      </c>
      <c r="I93" s="66"/>
    </row>
    <row r="94" spans="1:9" s="62" customFormat="1" ht="45" customHeight="1" x14ac:dyDescent="0.25">
      <c r="A94" s="66"/>
      <c r="B94" s="143">
        <v>42</v>
      </c>
      <c r="C94" s="144">
        <v>170</v>
      </c>
      <c r="D94" s="359" t="s">
        <v>4764</v>
      </c>
      <c r="E94" s="360"/>
      <c r="F94" s="361"/>
      <c r="G94" s="357"/>
      <c r="H94" s="157" t="str">
        <f>Полномочные!B40 &amp; " " &amp; Полномочные!C40</f>
        <v>Архат, Глава Идивного Синтеза Ведущего ИДИВО Управления Синтеза Сулеймана Синтии, Член МГК Москвы Мухаметжанова Раися</v>
      </c>
      <c r="I94" s="66"/>
    </row>
    <row r="95" spans="1:9" s="62" customFormat="1" ht="45" customHeight="1" x14ac:dyDescent="0.25">
      <c r="A95" s="66"/>
      <c r="B95" s="143">
        <v>41</v>
      </c>
      <c r="C95" s="144">
        <v>169</v>
      </c>
      <c r="D95" s="359" t="s">
        <v>4765</v>
      </c>
      <c r="E95" s="360"/>
      <c r="F95" s="361"/>
      <c r="G95" s="357"/>
      <c r="H95" s="157" t="str">
        <f>Полномочные!B41 &amp; " " &amp; Полномочные!C41</f>
        <v>Архат, Глава Идивного Синтеза Праведника ИДИВО Управления Синтеза Себастьяна Виктории, Член МГК Москвы Гасова Вера</v>
      </c>
      <c r="I95" s="66"/>
    </row>
    <row r="96" spans="1:9" s="62" customFormat="1" ht="45" customHeight="1" x14ac:dyDescent="0.25">
      <c r="A96" s="66"/>
      <c r="B96" s="143">
        <v>40</v>
      </c>
      <c r="C96" s="144">
        <v>168</v>
      </c>
      <c r="D96" s="359" t="s">
        <v>4766</v>
      </c>
      <c r="E96" s="360"/>
      <c r="F96" s="361"/>
      <c r="G96" s="357"/>
      <c r="H96" s="158" t="str">
        <f>Полномочные!B42 &amp; " " &amp; Полномочные!C42</f>
        <v>Архат, Глава Идивного Синтеза ИДИВО Адепта ИДИВО Управления Синтеза Теодора Дариды, МЦИС Кут Хуми Фаинь Тупотина Любовь</v>
      </c>
      <c r="I96" s="66"/>
    </row>
    <row r="97" spans="1:9" s="62" customFormat="1" ht="45" customHeight="1" x14ac:dyDescent="0.25">
      <c r="A97" s="66"/>
      <c r="B97" s="143">
        <v>39</v>
      </c>
      <c r="C97" s="144">
        <v>167</v>
      </c>
      <c r="D97" s="359" t="s">
        <v>4767</v>
      </c>
      <c r="E97" s="360"/>
      <c r="F97" s="361"/>
      <c r="G97" s="357"/>
      <c r="H97" s="158" t="str">
        <f>Полномочные!B43 &amp; " " &amp; Полномочные!C43</f>
        <v>Архат, Глава Идивного Синтеза Синтезтела Архата ИДИВО Управления Синтеза Антея Алины, МЦИС Кут Хуми Фаинь Потемкина Татьяна</v>
      </c>
      <c r="I97" s="66"/>
    </row>
    <row r="98" spans="1:9" s="62" customFormat="1" ht="45" customHeight="1" x14ac:dyDescent="0.25">
      <c r="A98" s="66"/>
      <c r="B98" s="143">
        <v>38</v>
      </c>
      <c r="C98" s="144">
        <v>166</v>
      </c>
      <c r="D98" s="359" t="s">
        <v>4768</v>
      </c>
      <c r="E98" s="360"/>
      <c r="F98" s="361"/>
      <c r="G98" s="357"/>
      <c r="H98" s="158" t="str">
        <f>Полномочные!B44 &amp; " " &amp; Полномочные!C44</f>
        <v>Архат, Глава Идивного Синтеза Истины ИДИВО Управления Синтеза Наума Софьи, МЦИС Кут Хуми Фаинь Павлова Надежда</v>
      </c>
      <c r="I98" s="66"/>
    </row>
    <row r="99" spans="1:9" s="62" customFormat="1" ht="45" customHeight="1" x14ac:dyDescent="0.25">
      <c r="A99" s="66"/>
      <c r="B99" s="143">
        <v>37</v>
      </c>
      <c r="C99" s="144">
        <v>165</v>
      </c>
      <c r="D99" s="359" t="s">
        <v>4769</v>
      </c>
      <c r="E99" s="360"/>
      <c r="F99" s="361"/>
      <c r="G99" s="357"/>
      <c r="H99" s="158" t="str">
        <f>Полномочные!B45 &amp; " " &amp; Полномочные!C45</f>
        <v xml:space="preserve">Архат, Глава Идивного Синтеза Ока ИДИВО Управления Синтеза Велемира Агафьи, МЦИС Кут Хуми Фаинь Леппик Галина </v>
      </c>
      <c r="I99" s="66"/>
    </row>
    <row r="100" spans="1:9" s="62" customFormat="1" ht="45" customHeight="1" x14ac:dyDescent="0.25">
      <c r="A100" s="66"/>
      <c r="B100" s="143">
        <v>36</v>
      </c>
      <c r="C100" s="144">
        <v>164</v>
      </c>
      <c r="D100" s="359" t="s">
        <v>4770</v>
      </c>
      <c r="E100" s="360"/>
      <c r="F100" s="361"/>
      <c r="G100" s="357"/>
      <c r="H100" s="156" t="str">
        <f>Полномочные!B46 &amp; " " &amp; Полномочные!C46</f>
        <v>Посвященный, Глава Иерархического Синтеза Хум ИДИВО Управления Синтеза Георга Дарьи Высшей Школы Синтеза 192 Изначальности Жаркова Тамара</v>
      </c>
      <c r="I100" s="66"/>
    </row>
    <row r="101" spans="1:9" s="62" customFormat="1" ht="45" customHeight="1" x14ac:dyDescent="0.25">
      <c r="A101" s="66"/>
      <c r="B101" s="143">
        <v>35</v>
      </c>
      <c r="C101" s="144">
        <v>163</v>
      </c>
      <c r="D101" s="359" t="s">
        <v>4771</v>
      </c>
      <c r="E101" s="360"/>
      <c r="F101" s="361"/>
      <c r="G101" s="357"/>
      <c r="H101" s="156" t="str">
        <f>Полномочные!B47 &amp; " " &amp; Полномочные!C47</f>
        <v>Посвященный, Глава Иерархического Синтеза Абсолюта ИДИВО Управления Синтеза Алексея Иланы Высшей Школы Синтеза 192 Изначальности Швец Ольга</v>
      </c>
      <c r="I101" s="66"/>
    </row>
    <row r="102" spans="1:9" s="62" customFormat="1" ht="45" customHeight="1" x14ac:dyDescent="0.25">
      <c r="A102" s="66"/>
      <c r="B102" s="143">
        <v>34</v>
      </c>
      <c r="C102" s="144">
        <v>162</v>
      </c>
      <c r="D102" s="359" t="s">
        <v>4772</v>
      </c>
      <c r="E102" s="360"/>
      <c r="F102" s="361"/>
      <c r="G102" s="357"/>
      <c r="H102" s="156" t="str">
        <f>Полномочные!B48 &amp; " " &amp; Полномочные!C48</f>
        <v>Посвященный, Глава Иерархического Синтеза Омеги ИДИВО Управления Синтеза Эмиля Яны Высшей Школы Синтеза 192 Изначальности Ионова Юлия</v>
      </c>
      <c r="I102" s="66"/>
    </row>
    <row r="103" spans="1:9" s="62" customFormat="1" ht="45" customHeight="1" x14ac:dyDescent="0.25">
      <c r="A103" s="66"/>
      <c r="B103" s="143">
        <v>33</v>
      </c>
      <c r="C103" s="144">
        <v>161</v>
      </c>
      <c r="D103" s="359" t="s">
        <v>4773</v>
      </c>
      <c r="E103" s="360"/>
      <c r="F103" s="361"/>
      <c r="G103" s="357"/>
      <c r="H103" s="156" t="str">
        <f>Полномочные!B49 &amp; " " &amp; Полномочные!C49</f>
        <v>Посвященный, Глава Иерархического Синтеза Монады ИДИВО Управления Синтеза Дария Давлаты Высшей Школы Синтеза 192 Изначальности Барченков Дмитрий</v>
      </c>
      <c r="I103" s="66"/>
    </row>
    <row r="104" spans="1:9" s="62" customFormat="1" ht="45" customHeight="1" x14ac:dyDescent="0.25">
      <c r="A104" s="66"/>
      <c r="B104" s="143">
        <v>32</v>
      </c>
      <c r="C104" s="144">
        <v>160</v>
      </c>
      <c r="D104" s="359" t="s">
        <v>4774</v>
      </c>
      <c r="E104" s="360"/>
      <c r="F104" s="361"/>
      <c r="G104" s="357"/>
      <c r="H104" s="157" t="str">
        <f>Полномочные!B50 &amp; " " &amp; Полномочные!C50</f>
        <v>Посвященный, Глава Иерархического Синтеза ИДИВО Человека Изначальности ИДИВО Управления Синтеза Валентина Ирины, Член МГК Москвы Золоторева Светлана</v>
      </c>
      <c r="I104" s="66"/>
    </row>
    <row r="105" spans="1:9" s="62" customFormat="1" ht="45" customHeight="1" x14ac:dyDescent="0.25">
      <c r="A105" s="66"/>
      <c r="B105" s="143">
        <v>31</v>
      </c>
      <c r="C105" s="144">
        <v>159</v>
      </c>
      <c r="D105" s="359" t="s">
        <v>4775</v>
      </c>
      <c r="E105" s="360"/>
      <c r="F105" s="361"/>
      <c r="G105" s="357"/>
      <c r="H105" s="157" t="str">
        <f>Полномочные!B51 &amp; " " &amp; Полномочные!C51</f>
        <v>Посвященный, Глава Иерархического Синтеза Физического Тела ИДИВО Управления Синтеза Савия Лины, Член МГК Москвы Соколова Елена</v>
      </c>
      <c r="I105" s="66"/>
    </row>
    <row r="106" spans="1:9" s="62" customFormat="1" ht="45" customHeight="1" x14ac:dyDescent="0.25">
      <c r="A106" s="66"/>
      <c r="B106" s="143">
        <v>30</v>
      </c>
      <c r="C106" s="144">
        <v>158</v>
      </c>
      <c r="D106" s="359" t="s">
        <v>4776</v>
      </c>
      <c r="E106" s="360"/>
      <c r="F106" s="361"/>
      <c r="G106" s="357"/>
      <c r="H106" s="157" t="str">
        <f>Полномочные!B52 &amp; " " &amp; Полномочные!C52</f>
        <v>Посвященный, Глава Иерархического Синтеза Разума ИДИВО Управления Синтеза Вячеслава Анастасии, Член МГК Москвы Зайцева Вера</v>
      </c>
      <c r="I106" s="66"/>
    </row>
    <row r="107" spans="1:9" s="62" customFormat="1" ht="45" customHeight="1" x14ac:dyDescent="0.25">
      <c r="A107" s="66"/>
      <c r="B107" s="143">
        <v>29</v>
      </c>
      <c r="C107" s="144">
        <v>157</v>
      </c>
      <c r="D107" s="359" t="s">
        <v>4777</v>
      </c>
      <c r="E107" s="360"/>
      <c r="F107" s="361"/>
      <c r="G107" s="357"/>
      <c r="H107" s="157" t="str">
        <f>Полномочные!B53 &amp; " " &amp; Полномочные!C53</f>
        <v>Посвященный, Глава Иерархического Синтеза Сердца ИДИВО Управления Синтеза Андрея Омы, Член МГК Москвы Мухаметжанова Ильхамия</v>
      </c>
      <c r="I107" s="66"/>
    </row>
    <row r="108" spans="1:9" s="62" customFormat="1" ht="45" customHeight="1" x14ac:dyDescent="0.25">
      <c r="A108" s="66"/>
      <c r="B108" s="143">
        <v>28</v>
      </c>
      <c r="C108" s="144">
        <v>156</v>
      </c>
      <c r="D108" s="359" t="s">
        <v>4778</v>
      </c>
      <c r="E108" s="360"/>
      <c r="F108" s="361"/>
      <c r="G108" s="357"/>
      <c r="H108" s="158" t="str">
        <f>Полномочные!B54 &amp; " " &amp; Полномочные!C54</f>
        <v>Посвященный, Глава Иерархического Синтеза Мышления ИДИВО Управления Синтеза Давида Сольвейг, МЦИС Кут Хуми Фаинь Шабурова Елена</v>
      </c>
      <c r="I108" s="66"/>
    </row>
    <row r="109" spans="1:9" s="62" customFormat="1" ht="45" customHeight="1" x14ac:dyDescent="0.25">
      <c r="A109" s="66"/>
      <c r="B109" s="143">
        <v>27</v>
      </c>
      <c r="C109" s="144">
        <v>155</v>
      </c>
      <c r="D109" s="359" t="s">
        <v>4779</v>
      </c>
      <c r="E109" s="360"/>
      <c r="F109" s="361"/>
      <c r="G109" s="357"/>
      <c r="H109" s="158" t="str">
        <f>Полномочные!B55 &amp; " " &amp; Полномочные!C55</f>
        <v>Посвященный, Глава Иерархического Синтеза Головерсума ИДИВО Управления Синтеза Евгения Октавии, МЦИС Кут Хуми Фаинь Щербакова Любовь</v>
      </c>
      <c r="I109" s="66"/>
    </row>
    <row r="110" spans="1:9" s="62" customFormat="1" ht="45" customHeight="1" x14ac:dyDescent="0.25">
      <c r="A110" s="66"/>
      <c r="B110" s="143">
        <v>26</v>
      </c>
      <c r="C110" s="144">
        <v>154</v>
      </c>
      <c r="D110" s="359" t="s">
        <v>4780</v>
      </c>
      <c r="E110" s="360"/>
      <c r="F110" s="361"/>
      <c r="G110" s="357"/>
      <c r="H110" s="158" t="str">
        <f>Полномочные!B56 &amp; " " &amp; Полномочные!C56</f>
        <v>Посвященный, Глава Иерархического Синтеза Восприятия ИДИВО Управления Синтеза Дмитрия Кристины, МЦИС Кут Хуми Фаинь Константинова Елена</v>
      </c>
      <c r="I110" s="66"/>
    </row>
    <row r="111" spans="1:9" s="62" customFormat="1" ht="45" customHeight="1" x14ac:dyDescent="0.25">
      <c r="A111" s="66"/>
      <c r="B111" s="143">
        <v>25</v>
      </c>
      <c r="C111" s="144">
        <v>153</v>
      </c>
      <c r="D111" s="359" t="s">
        <v>4781</v>
      </c>
      <c r="E111" s="360"/>
      <c r="F111" s="361"/>
      <c r="G111" s="357"/>
      <c r="H111" s="158" t="str">
        <f>Полномочные!B57 &amp; " " &amp; Полномочные!C57</f>
        <v>Посвященный, Глава Иерархического Синтеза Вечности Отца ИДИВО Управления Синтеза Есения Версавии, МЦИС Кут Хуми Фаинь Казачков Илья</v>
      </c>
      <c r="I111" s="66"/>
    </row>
    <row r="112" spans="1:9" s="62" customFormat="1" ht="45" customHeight="1" x14ac:dyDescent="0.25">
      <c r="A112" s="66"/>
      <c r="B112" s="143">
        <v>24</v>
      </c>
      <c r="C112" s="144">
        <v>152</v>
      </c>
      <c r="D112" s="359" t="s">
        <v>4782</v>
      </c>
      <c r="E112" s="360"/>
      <c r="F112" s="361"/>
      <c r="G112" s="357"/>
      <c r="H112" s="156" t="str">
        <f>Полномочные!B58 &amp; " " &amp; Полномочные!C58</f>
        <v>Ученик, Глава Цивилизационного Синтеза ИДИВО Человека Проявления ИДИВО Управления Синтеза Константина Ксении Высшей Школы Синтеза 192 Изначальности Жигарева Галина</v>
      </c>
      <c r="I112" s="66"/>
    </row>
    <row r="113" spans="1:9" s="62" customFormat="1" ht="45" customHeight="1" x14ac:dyDescent="0.25">
      <c r="A113" s="66"/>
      <c r="B113" s="143">
        <v>23</v>
      </c>
      <c r="C113" s="144">
        <v>151</v>
      </c>
      <c r="D113" s="359" t="s">
        <v>4783</v>
      </c>
      <c r="E113" s="360"/>
      <c r="F113" s="361"/>
      <c r="G113" s="357"/>
      <c r="H113" s="156" t="str">
        <f>Полномочные!B59 &amp; " " &amp; Полномочные!C59</f>
        <v>Ученик, Глава Цивилизационного Синтеза Синтезтела ИДИВО Управления Синтеза Ростислава Эммы Высшей Школы Синтеза 192 Изначальности Широкова Валерия</v>
      </c>
      <c r="I113" s="66"/>
    </row>
    <row r="114" spans="1:9" s="62" customFormat="1" ht="45" customHeight="1" x14ac:dyDescent="0.25">
      <c r="A114" s="66"/>
      <c r="B114" s="143">
        <v>22</v>
      </c>
      <c r="C114" s="144">
        <v>150</v>
      </c>
      <c r="D114" s="359" t="s">
        <v>4784</v>
      </c>
      <c r="E114" s="360"/>
      <c r="F114" s="361"/>
      <c r="G114" s="357"/>
      <c r="H114" s="156" t="str">
        <f>Полномочные!B60 &amp; " " &amp; Полномочные!C60</f>
        <v>Ученик, Глава Цивилизационного Синтеза Сообразительности ИДИВО Управления Синтеза Яна Стафии Высшей Школы Синтеза 192 Изначальности Козлова Татьяна</v>
      </c>
      <c r="I114" s="66"/>
    </row>
    <row r="115" spans="1:9" s="62" customFormat="1" ht="45" customHeight="1" x14ac:dyDescent="0.25">
      <c r="A115" s="66"/>
      <c r="B115" s="143">
        <v>21</v>
      </c>
      <c r="C115" s="144">
        <v>149</v>
      </c>
      <c r="D115" s="359" t="s">
        <v>4785</v>
      </c>
      <c r="E115" s="360"/>
      <c r="F115" s="361"/>
      <c r="G115" s="357"/>
      <c r="H115" s="156" t="str">
        <f>Полномочные!B61 &amp; " " &amp; Полномочные!C61</f>
        <v>Ученик, Глава Цивилизационного Синтеза Осмысленности ИДИВО Управления Синтеза Василия Оксаны Высшей Школы Синтеза 192 Изначальности Яновицкая Татьяна</v>
      </c>
      <c r="I115" s="66"/>
    </row>
    <row r="116" spans="1:9" s="62" customFormat="1" ht="45" customHeight="1" x14ac:dyDescent="0.25">
      <c r="A116" s="66"/>
      <c r="B116" s="143">
        <v>20</v>
      </c>
      <c r="C116" s="144">
        <v>148</v>
      </c>
      <c r="D116" s="359" t="s">
        <v>4786</v>
      </c>
      <c r="E116" s="360"/>
      <c r="F116" s="361"/>
      <c r="G116" s="357"/>
      <c r="H116" s="157" t="str">
        <f>Полномочные!B62 &amp; " " &amp; Полномочные!C62</f>
        <v>Ученик, Глава Цивилизационного Синтеза Ума ИДИВО Управления Синтеза Арсения Ульяны, Член МГК Москвы Фельшина Алла</v>
      </c>
      <c r="I116" s="66"/>
    </row>
    <row r="117" spans="1:9" s="62" customFormat="1" ht="45" customHeight="1" x14ac:dyDescent="0.25">
      <c r="A117" s="66"/>
      <c r="B117" s="143">
        <v>19</v>
      </c>
      <c r="C117" s="144">
        <v>147</v>
      </c>
      <c r="D117" s="359" t="s">
        <v>4787</v>
      </c>
      <c r="E117" s="360"/>
      <c r="F117" s="361"/>
      <c r="G117" s="357"/>
      <c r="H117" s="157" t="str">
        <f>Полномочные!B63 &amp; " " &amp; Полномочные!C63</f>
        <v>Ученик, Глава Цивилизационного Синтеза Провидения ИДИВО Управления Синтеза Огюста Беатрисс, Член МГК Москвы Голованова Ливия</v>
      </c>
      <c r="I117" s="66"/>
    </row>
    <row r="118" spans="1:9" s="62" customFormat="1" ht="45" customHeight="1" x14ac:dyDescent="0.25">
      <c r="A118" s="66"/>
      <c r="B118" s="143">
        <v>18</v>
      </c>
      <c r="C118" s="144">
        <v>146</v>
      </c>
      <c r="D118" s="359" t="s">
        <v>4788</v>
      </c>
      <c r="E118" s="360"/>
      <c r="F118" s="361"/>
      <c r="G118" s="357"/>
      <c r="H118" s="157" t="str">
        <f>Полномочные!B64 &amp; " " &amp; Полномочные!C64</f>
        <v>Ученик, Глава Цивилизационного Синтеза Огненной Нити ИДИВО Управления Синтеза Илия Оливии, Член МГК Москвы Александрова Светлана</v>
      </c>
      <c r="I118" s="66"/>
    </row>
    <row r="119" spans="1:9" s="62" customFormat="1" ht="45" customHeight="1" x14ac:dyDescent="0.25">
      <c r="A119" s="66"/>
      <c r="B119" s="143">
        <v>17</v>
      </c>
      <c r="C119" s="144">
        <v>145</v>
      </c>
      <c r="D119" s="359" t="s">
        <v>4745</v>
      </c>
      <c r="E119" s="360"/>
      <c r="F119" s="361"/>
      <c r="G119" s="357"/>
      <c r="H119" s="157" t="str">
        <f>Полномочные!B65 &amp; " " &amp; Полномочные!C65</f>
        <v>Ученик, Глава Цивилизационного Синтеза Пламени Отца ИДИВО Управления Синтеза Геральда Аллы, Член МГК Москвы Савченко Светлана</v>
      </c>
      <c r="I119" s="66"/>
    </row>
    <row r="120" spans="1:9" s="62" customFormat="1" ht="45" customHeight="1" x14ac:dyDescent="0.25">
      <c r="A120" s="66"/>
      <c r="B120" s="143">
        <v>16</v>
      </c>
      <c r="C120" s="144">
        <v>144</v>
      </c>
      <c r="D120" s="359" t="s">
        <v>4789</v>
      </c>
      <c r="E120" s="360"/>
      <c r="F120" s="361"/>
      <c r="G120" s="357"/>
      <c r="H120" s="158" t="str">
        <f>Полномочные!B66 &amp; " " &amp; Полномочные!C66</f>
        <v>Ученик, Глава Цивилизационного Синтеза ИДИВО Человека Метагалактики ИДИВО Управления Синтеза Платона Натали, МЦИС Кут Хуми Фаинь Панина Лариса</v>
      </c>
      <c r="I120" s="66"/>
    </row>
    <row r="121" spans="1:9" s="62" customFormat="1" ht="45" customHeight="1" x14ac:dyDescent="0.25">
      <c r="A121" s="66"/>
      <c r="B121" s="143">
        <v>15</v>
      </c>
      <c r="C121" s="144">
        <v>143</v>
      </c>
      <c r="D121" s="359" t="s">
        <v>4790</v>
      </c>
      <c r="E121" s="360"/>
      <c r="F121" s="361"/>
      <c r="G121" s="357"/>
      <c r="H121" s="158" t="str">
        <f>Полномочные!B67 &amp; " " &amp; Полномочные!C67</f>
        <v>Ученик, Глава Цивилизационного Синтеза Трансвизора ИДИВО Управления Синтеза Николая Эвы, МЦИС Кут Хуми Фаинь Райко Оксана</v>
      </c>
      <c r="I121" s="66"/>
    </row>
    <row r="122" spans="1:9" s="62" customFormat="1" ht="45" customHeight="1" x14ac:dyDescent="0.25">
      <c r="A122" s="66"/>
      <c r="B122" s="143">
        <v>14</v>
      </c>
      <c r="C122" s="144">
        <v>142</v>
      </c>
      <c r="D122" s="359" t="s">
        <v>4791</v>
      </c>
      <c r="E122" s="360"/>
      <c r="F122" s="361"/>
      <c r="G122" s="357"/>
      <c r="H122" s="158" t="str">
        <f>Полномочные!B68 &amp; " " &amp; Полномочные!C68</f>
        <v xml:space="preserve">Ученик, Глава Цивилизационного Синтеза Интеллекта ИДИВО Управления Синтеза Игоря Ланы, МЦИС Кут Хуми Фаинь Лукина Наиля </v>
      </c>
      <c r="I122" s="66"/>
    </row>
    <row r="123" spans="1:9" s="62" customFormat="1" ht="45" customHeight="1" x14ac:dyDescent="0.25">
      <c r="A123" s="66"/>
      <c r="B123" s="143">
        <v>13</v>
      </c>
      <c r="C123" s="144">
        <v>141</v>
      </c>
      <c r="D123" s="359" t="s">
        <v>4792</v>
      </c>
      <c r="E123" s="360"/>
      <c r="F123" s="361"/>
      <c r="G123" s="357"/>
      <c r="H123" s="158" t="str">
        <f>Полномочные!B69 &amp; " " &amp; Полномочные!C69</f>
        <v>Ученик, Глава Цивилизационного Синтеза Престола ИДИВО Управления Синтеза Яра Одель, МЦИС Кут Хуми Фаинь Новоселова Евгения</v>
      </c>
      <c r="I123" s="66"/>
    </row>
    <row r="124" spans="1:9" s="62" customFormat="1" ht="45" customHeight="1" x14ac:dyDescent="0.25">
      <c r="A124" s="66"/>
      <c r="B124" s="143">
        <v>12</v>
      </c>
      <c r="C124" s="144">
        <v>140</v>
      </c>
      <c r="D124" s="359" t="s">
        <v>4793</v>
      </c>
      <c r="E124" s="360"/>
      <c r="F124" s="361"/>
      <c r="G124" s="357"/>
      <c r="H124" s="156" t="str">
        <f>Полномочные!B70 &amp; " " &amp; Полномочные!C70</f>
        <v>Человек Изначальный, Глава Психодинамического Синтеза Веры ИДИВО Управления Синтеза Вадима Тамары Высшей Школы Синтеза 192 Изначальности Лукаш Владимир</v>
      </c>
      <c r="I124" s="66"/>
    </row>
    <row r="125" spans="1:9" s="62" customFormat="1" ht="45" customHeight="1" x14ac:dyDescent="0.25">
      <c r="A125" s="66"/>
      <c r="B125" s="143">
        <v>11</v>
      </c>
      <c r="C125" s="144">
        <v>139</v>
      </c>
      <c r="D125" s="359" t="s">
        <v>4794</v>
      </c>
      <c r="E125" s="360"/>
      <c r="F125" s="361"/>
      <c r="G125" s="357"/>
      <c r="H125" s="156" t="str">
        <f>Полномочные!B71 &amp; " " &amp; Полномочные!C71</f>
        <v>Человек Изначальный, Глава Психодинамического Синтеза Чувствознания ИДИВО Управления Синтеза Огнеслава Нины Высшей Школы Синтеза 192 Изначальности Кузнецова Валентина</v>
      </c>
      <c r="I125" s="66"/>
    </row>
    <row r="126" spans="1:9" s="62" customFormat="1" ht="45" customHeight="1" x14ac:dyDescent="0.25">
      <c r="A126" s="66"/>
      <c r="B126" s="143">
        <v>10</v>
      </c>
      <c r="C126" s="144">
        <v>138</v>
      </c>
      <c r="D126" s="359" t="s">
        <v>4795</v>
      </c>
      <c r="E126" s="360"/>
      <c r="F126" s="361"/>
      <c r="G126" s="357"/>
      <c r="H126" s="156" t="str">
        <f>Полномочные!B72 &amp; " " &amp; Полномочные!C72</f>
        <v>Человек Изначальный, Глава Психодинамического Синтеза Потенциала ИДИВО Управления Синтеза Марка Орфеи Высшей Школы Синтеза 192 Изначальности Андроновская Вера</v>
      </c>
      <c r="I126" s="66"/>
    </row>
    <row r="127" spans="1:9" s="62" customFormat="1" ht="45" customHeight="1" x14ac:dyDescent="0.25">
      <c r="A127" s="66"/>
      <c r="B127" s="143">
        <v>9</v>
      </c>
      <c r="C127" s="144">
        <v>137</v>
      </c>
      <c r="D127" s="359" t="s">
        <v>4796</v>
      </c>
      <c r="E127" s="360"/>
      <c r="F127" s="361"/>
      <c r="G127" s="357"/>
      <c r="H127" s="156" t="str">
        <f>Полномочные!B73 &amp; " " &amp; Полномочные!C73</f>
        <v>Человек Изначальный, Глава Психодинамического Синтеза Мощи Отца ИДИВО Управления Синтеза Теона Вергилии Высшей Школы Синтеза 192 Изначальности Зубова Любовь</v>
      </c>
      <c r="I127" s="66"/>
    </row>
    <row r="128" spans="1:9" s="62" customFormat="1" ht="45" customHeight="1" x14ac:dyDescent="0.25">
      <c r="A128" s="66"/>
      <c r="B128" s="143">
        <v>8</v>
      </c>
      <c r="C128" s="144">
        <v>136</v>
      </c>
      <c r="D128" s="359" t="s">
        <v>4797</v>
      </c>
      <c r="E128" s="360"/>
      <c r="F128" s="361"/>
      <c r="G128" s="357"/>
      <c r="H128" s="157" t="str">
        <f>Полномочные!B74 &amp; " " &amp; Полномочные!C74</f>
        <v>Человек Изначальный, Глава Психодинамического Синтеза ИДИВО Человека Планеты ИДИВО Управления Синтеза Трофима Василисы, Член МГК Москвы Мухаметжанова Камила</v>
      </c>
      <c r="I128" s="66"/>
    </row>
    <row r="129" spans="1:252" s="62" customFormat="1" ht="45" customHeight="1" x14ac:dyDescent="0.25">
      <c r="A129" s="66"/>
      <c r="B129" s="143">
        <v>7</v>
      </c>
      <c r="C129" s="144">
        <v>135</v>
      </c>
      <c r="D129" s="359" t="s">
        <v>4798</v>
      </c>
      <c r="E129" s="360"/>
      <c r="F129" s="361"/>
      <c r="G129" s="357"/>
      <c r="H129" s="157" t="str">
        <f>Полномочные!B75 &amp; " " &amp; Полномочные!C75</f>
        <v>Человек Изначальный, Глава Психодинамического Синтеза Столпа ИДИВО Управления Синтеза Емельяна Варвары, Член МГК Москвы Ушаков Дмитрий</v>
      </c>
      <c r="I129" s="66"/>
    </row>
    <row r="130" spans="1:252" s="62" customFormat="1" ht="45" customHeight="1" x14ac:dyDescent="0.25">
      <c r="A130" s="66"/>
      <c r="B130" s="143">
        <v>6</v>
      </c>
      <c r="C130" s="144">
        <v>134</v>
      </c>
      <c r="D130" s="359" t="s">
        <v>4799</v>
      </c>
      <c r="E130" s="360"/>
      <c r="F130" s="361"/>
      <c r="G130" s="357"/>
      <c r="H130" s="157" t="str">
        <f>Полномочные!B76 &amp; " " &amp; Полномочные!C76</f>
        <v>Человек Изначальный, Глава Психодинамического Синтеза Сознания ИДИВО Управления Синтеза Ефрема Арины, Член МГК Москвы Мельникова Дина</v>
      </c>
      <c r="I130" s="66"/>
    </row>
    <row r="131" spans="1:252" s="62" customFormat="1" ht="45" customHeight="1" x14ac:dyDescent="0.25">
      <c r="A131" s="66"/>
      <c r="B131" s="143">
        <v>5</v>
      </c>
      <c r="C131" s="144">
        <v>133</v>
      </c>
      <c r="D131" s="359" t="s">
        <v>4800</v>
      </c>
      <c r="E131" s="360"/>
      <c r="F131" s="361"/>
      <c r="G131" s="357"/>
      <c r="H131" s="157" t="str">
        <f>Полномочные!B77 &amp; " " &amp; Полномочные!C77</f>
        <v>Человек Изначальный, Глава Психодинамического Синтеза Грааля ИДИВО Управления Синтеза Натана Амалии, Член МГК Москвы Хохлова Надежда</v>
      </c>
      <c r="I131" s="66"/>
    </row>
    <row r="132" spans="1:252" s="62" customFormat="1" ht="45" customHeight="1" x14ac:dyDescent="0.25">
      <c r="A132" s="66"/>
      <c r="B132" s="143">
        <v>4</v>
      </c>
      <c r="C132" s="144">
        <v>132</v>
      </c>
      <c r="D132" s="359" t="s">
        <v>4801</v>
      </c>
      <c r="E132" s="360"/>
      <c r="F132" s="361"/>
      <c r="G132" s="357"/>
      <c r="H132" s="158" t="str">
        <f>Полномочные!B78 &amp; " " &amp; Полномочные!C78</f>
        <v>Человек Изначальный, Глава Психодинамического Синтеза Синтезобраза ИДИВО Управления Синтеза Артёма Елизаветы, МЦИС Кут Хуми Фаинь Иванова Елена</v>
      </c>
      <c r="I132" s="66"/>
    </row>
    <row r="133" spans="1:252" s="62" customFormat="1" ht="45" customHeight="1" x14ac:dyDescent="0.25">
      <c r="A133" s="66"/>
      <c r="B133" s="143">
        <v>3</v>
      </c>
      <c r="C133" s="144">
        <v>131</v>
      </c>
      <c r="D133" s="359" t="s">
        <v>4802</v>
      </c>
      <c r="E133" s="360"/>
      <c r="F133" s="361"/>
      <c r="G133" s="357"/>
      <c r="H133" s="158" t="str">
        <f>Полномочные!B79 &amp; " " &amp; Полномочные!C79</f>
        <v>Человек Изначальный, Глава Психодинамического Синтеза Души ИДИВО Управления Синтеза Игнатия Веры, МЦИС Кут Хуми Фаинь Гусарова Галина</v>
      </c>
      <c r="I133" s="66"/>
    </row>
    <row r="134" spans="1:252" s="62" customFormat="1" ht="45" customHeight="1" x14ac:dyDescent="0.25">
      <c r="A134" s="66"/>
      <c r="B134" s="143">
        <v>2</v>
      </c>
      <c r="C134" s="144">
        <v>130</v>
      </c>
      <c r="D134" s="359" t="s">
        <v>4803</v>
      </c>
      <c r="E134" s="360"/>
      <c r="F134" s="361"/>
      <c r="G134" s="357"/>
      <c r="H134" s="158" t="str">
        <f>Полномочные!B80 &amp; " " &amp; Полномочные!C80</f>
        <v>Человек Изначальный, Глава Психодинамического Синтеза Слова Отца ИДИВО Управления Синтеза Юлиана Мирославы, МЦИС Кут Хуми Фаинь Брагин Дмитрий</v>
      </c>
      <c r="I134" s="66"/>
    </row>
    <row r="135" spans="1:252" s="62" customFormat="1" ht="45" customHeight="1" thickBot="1" x14ac:dyDescent="0.3">
      <c r="A135" s="66"/>
      <c r="B135" s="159">
        <v>1</v>
      </c>
      <c r="C135" s="160">
        <v>129</v>
      </c>
      <c r="D135" s="373" t="s">
        <v>4804</v>
      </c>
      <c r="E135" s="374"/>
      <c r="F135" s="375"/>
      <c r="G135" s="358"/>
      <c r="H135" s="161" t="str">
        <f>Полномочные!B81 &amp; " " &amp; Полномочные!C81</f>
        <v>Человек Изначальный, Глава Психодинамического Синтеза Образа Отца ИДИВО Управления Синтеза Аркадия Даяны, МЦИС Кут Хуми Фаинь Пурденко Елена</v>
      </c>
      <c r="I135" s="66"/>
    </row>
    <row r="136" spans="1:252" ht="17.25" thickTop="1" thickBot="1" x14ac:dyDescent="0.3"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1"/>
      <c r="DW136" s="61"/>
      <c r="DX136" s="61"/>
      <c r="DY136" s="61"/>
      <c r="DZ136" s="61"/>
      <c r="EA136" s="61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1"/>
      <c r="EM136" s="61"/>
      <c r="EN136" s="61"/>
      <c r="EO136" s="61"/>
      <c r="EP136" s="61"/>
      <c r="EQ136" s="61"/>
      <c r="ER136" s="61"/>
      <c r="ES136" s="61"/>
      <c r="ET136" s="61"/>
      <c r="EU136" s="61"/>
      <c r="EV136" s="61"/>
      <c r="EW136" s="61"/>
      <c r="EX136" s="61"/>
      <c r="EY136" s="61"/>
      <c r="EZ136" s="61"/>
      <c r="FA136" s="61"/>
      <c r="FB136" s="61"/>
      <c r="FC136" s="61"/>
      <c r="FD136" s="61"/>
      <c r="FE136" s="61"/>
      <c r="FF136" s="61"/>
      <c r="FG136" s="61"/>
      <c r="FH136" s="61"/>
      <c r="FI136" s="61"/>
      <c r="FJ136" s="61"/>
      <c r="FK136" s="61"/>
      <c r="FL136" s="61"/>
      <c r="FM136" s="61"/>
      <c r="FN136" s="61"/>
      <c r="FO136" s="61"/>
      <c r="FP136" s="61"/>
      <c r="FQ136" s="61"/>
      <c r="FR136" s="61"/>
      <c r="FS136" s="61"/>
      <c r="FT136" s="61"/>
      <c r="FU136" s="61"/>
      <c r="FV136" s="61"/>
      <c r="FW136" s="61"/>
      <c r="FX136" s="61"/>
      <c r="FY136" s="61"/>
      <c r="FZ136" s="61"/>
      <c r="GA136" s="61"/>
      <c r="GB136" s="61"/>
      <c r="GC136" s="61"/>
      <c r="GD136" s="61"/>
      <c r="GE136" s="61"/>
      <c r="GF136" s="61"/>
      <c r="GG136" s="61"/>
      <c r="GH136" s="61"/>
      <c r="GI136" s="61"/>
      <c r="GJ136" s="61"/>
      <c r="GK136" s="61"/>
      <c r="GL136" s="61"/>
      <c r="GM136" s="61"/>
      <c r="GN136" s="61"/>
      <c r="GO136" s="61"/>
      <c r="GP136" s="61"/>
      <c r="GQ136" s="61"/>
      <c r="GR136" s="61"/>
      <c r="GS136" s="61"/>
      <c r="GT136" s="61"/>
      <c r="GU136" s="61"/>
      <c r="GV136" s="61"/>
      <c r="GW136" s="61"/>
      <c r="GX136" s="61"/>
      <c r="GY136" s="61"/>
      <c r="GZ136" s="61"/>
      <c r="HA136" s="61"/>
      <c r="HB136" s="61"/>
      <c r="HC136" s="61"/>
      <c r="HD136" s="61"/>
      <c r="HE136" s="61"/>
      <c r="HF136" s="61"/>
      <c r="HG136" s="61"/>
      <c r="HH136" s="61"/>
      <c r="HI136" s="61"/>
      <c r="HJ136" s="61"/>
      <c r="HK136" s="61"/>
      <c r="HL136" s="61"/>
      <c r="HM136" s="61"/>
      <c r="HN136" s="61"/>
      <c r="HO136" s="61"/>
      <c r="HP136" s="61"/>
      <c r="HQ136" s="61"/>
      <c r="HR136" s="61"/>
      <c r="HS136" s="61"/>
      <c r="HT136" s="61"/>
      <c r="HU136" s="61"/>
      <c r="HV136" s="61"/>
      <c r="HW136" s="61"/>
      <c r="HX136" s="61"/>
      <c r="HY136" s="61"/>
      <c r="HZ136" s="61"/>
      <c r="IA136" s="61"/>
      <c r="IB136" s="61"/>
      <c r="IC136" s="61"/>
      <c r="ID136" s="61"/>
      <c r="IE136" s="61"/>
      <c r="IF136" s="61"/>
      <c r="IG136" s="61"/>
      <c r="IH136" s="61"/>
      <c r="II136" s="61"/>
      <c r="IJ136" s="61"/>
      <c r="IK136" s="61"/>
      <c r="IL136" s="61"/>
      <c r="IM136" s="61"/>
      <c r="IN136" s="61"/>
      <c r="IO136" s="61"/>
      <c r="IP136" s="61"/>
      <c r="IQ136" s="61"/>
      <c r="IR136" s="61"/>
    </row>
    <row r="137" spans="1:252" s="73" customFormat="1" ht="66.75" customHeight="1" x14ac:dyDescent="0.3">
      <c r="A137" s="362" t="s">
        <v>79</v>
      </c>
      <c r="B137" s="362"/>
      <c r="C137" s="363"/>
      <c r="D137" s="78" t="s">
        <v>4805</v>
      </c>
      <c r="E137" s="74"/>
      <c r="F137" s="364" t="s">
        <v>4807</v>
      </c>
      <c r="G137" s="365"/>
      <c r="H137" s="86"/>
      <c r="I137" s="75"/>
    </row>
    <row r="138" spans="1:252" s="73" customFormat="1" ht="66.75" customHeight="1" thickBot="1" x14ac:dyDescent="0.3">
      <c r="B138" s="76"/>
      <c r="C138" s="76"/>
      <c r="D138" s="368" t="s">
        <v>80</v>
      </c>
      <c r="E138" s="369"/>
      <c r="F138" s="366" t="str">
        <f>"На 124 - 65 этажах Залы всех командных Служений " &amp;Наименование_Подразделения&amp;" "&amp;Изначальность&amp;" Изначальности, "&amp;Территория</f>
        <v>На 124 - 65 этажах Залы всех командных Служений ИДИВО 192 Изначальности, Москва</v>
      </c>
      <c r="G138" s="367"/>
      <c r="H138" s="85"/>
      <c r="I138" s="77"/>
    </row>
    <row r="140" spans="1:252" s="62" customFormat="1" ht="18" customHeight="1" x14ac:dyDescent="0.25">
      <c r="A140" s="354" t="s">
        <v>4806</v>
      </c>
      <c r="B140" s="354"/>
      <c r="C140" s="354"/>
      <c r="D140" s="354"/>
      <c r="E140" s="354"/>
      <c r="F140" s="354"/>
      <c r="G140" s="354"/>
      <c r="H140" s="354"/>
    </row>
    <row r="141" spans="1:252" s="62" customFormat="1" x14ac:dyDescent="0.25">
      <c r="A141" s="354"/>
      <c r="B141" s="354"/>
      <c r="C141" s="354"/>
      <c r="D141" s="354"/>
      <c r="E141" s="354"/>
      <c r="F141" s="354"/>
      <c r="G141" s="354"/>
      <c r="H141" s="354"/>
    </row>
    <row r="142" spans="1:252" s="62" customFormat="1" x14ac:dyDescent="0.25">
      <c r="B142" s="67"/>
      <c r="C142" s="67"/>
      <c r="D142" s="67"/>
      <c r="E142" s="67"/>
      <c r="F142" s="69"/>
      <c r="G142" s="68"/>
      <c r="H142" s="68"/>
    </row>
    <row r="143" spans="1:252" s="62" customFormat="1" x14ac:dyDescent="0.25">
      <c r="B143" s="67"/>
      <c r="C143" s="67"/>
      <c r="D143" s="67"/>
      <c r="E143" s="67"/>
      <c r="F143" s="69"/>
      <c r="G143" s="68"/>
      <c r="H143" s="68"/>
    </row>
    <row r="144" spans="1:252" s="62" customFormat="1" x14ac:dyDescent="0.25">
      <c r="B144" s="67"/>
      <c r="C144" s="67"/>
      <c r="D144" s="67"/>
      <c r="E144" s="67"/>
      <c r="F144" s="69"/>
      <c r="G144" s="68"/>
      <c r="H144" s="68"/>
    </row>
    <row r="145" spans="2:8" s="62" customFormat="1" x14ac:dyDescent="0.25">
      <c r="B145" s="67"/>
      <c r="C145" s="67"/>
      <c r="D145" s="67"/>
      <c r="E145" s="67"/>
      <c r="F145" s="69"/>
      <c r="G145" s="70"/>
      <c r="H145" s="68"/>
    </row>
    <row r="146" spans="2:8" s="62" customFormat="1" x14ac:dyDescent="0.25">
      <c r="B146" s="67"/>
      <c r="C146" s="67"/>
      <c r="D146" s="67"/>
      <c r="E146" s="67"/>
      <c r="F146" s="69"/>
      <c r="G146" s="68"/>
      <c r="H146" s="68"/>
    </row>
  </sheetData>
  <mergeCells count="139">
    <mergeCell ref="A137:C137"/>
    <mergeCell ref="B1:H1"/>
    <mergeCell ref="F137:G137"/>
    <mergeCell ref="F138:G138"/>
    <mergeCell ref="D138:E138"/>
    <mergeCell ref="B4:B5"/>
    <mergeCell ref="C4:C5"/>
    <mergeCell ref="D4:F4"/>
    <mergeCell ref="D132:F132"/>
    <mergeCell ref="D133:F133"/>
    <mergeCell ref="D134:F134"/>
    <mergeCell ref="D135:F135"/>
    <mergeCell ref="D127:F127"/>
    <mergeCell ref="D128:F128"/>
    <mergeCell ref="D129:F129"/>
    <mergeCell ref="D130:F130"/>
    <mergeCell ref="D131:F131"/>
    <mergeCell ref="D122:F122"/>
    <mergeCell ref="D123:F123"/>
    <mergeCell ref="D124:F124"/>
    <mergeCell ref="D125:F125"/>
    <mergeCell ref="D126:F126"/>
    <mergeCell ref="D117:F117"/>
    <mergeCell ref="D118:F118"/>
    <mergeCell ref="D119:F119"/>
    <mergeCell ref="D120:F120"/>
    <mergeCell ref="D121:F121"/>
    <mergeCell ref="D112:F112"/>
    <mergeCell ref="D113:F113"/>
    <mergeCell ref="D114:F114"/>
    <mergeCell ref="D115:F115"/>
    <mergeCell ref="D116:F116"/>
    <mergeCell ref="D107:F107"/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97:F97"/>
    <mergeCell ref="D98:F98"/>
    <mergeCell ref="D99:F99"/>
    <mergeCell ref="D100:F100"/>
    <mergeCell ref="D101:F101"/>
    <mergeCell ref="D92:F92"/>
    <mergeCell ref="D93:F93"/>
    <mergeCell ref="D94:F94"/>
    <mergeCell ref="D95:F95"/>
    <mergeCell ref="D96:F96"/>
    <mergeCell ref="D87:F87"/>
    <mergeCell ref="D88:F88"/>
    <mergeCell ref="D89:F89"/>
    <mergeCell ref="D90:F90"/>
    <mergeCell ref="D91:F91"/>
    <mergeCell ref="D82:F82"/>
    <mergeCell ref="D83:F83"/>
    <mergeCell ref="D84:F84"/>
    <mergeCell ref="D85:F85"/>
    <mergeCell ref="D86:F86"/>
    <mergeCell ref="D77:F77"/>
    <mergeCell ref="D78:F78"/>
    <mergeCell ref="D79:F79"/>
    <mergeCell ref="D80:F80"/>
    <mergeCell ref="D81:F81"/>
    <mergeCell ref="D72:F72"/>
    <mergeCell ref="D73:F73"/>
    <mergeCell ref="D74:F74"/>
    <mergeCell ref="D75:F75"/>
    <mergeCell ref="D76:F76"/>
    <mergeCell ref="D67:F67"/>
    <mergeCell ref="D68:F68"/>
    <mergeCell ref="D69:F69"/>
    <mergeCell ref="D70:F70"/>
    <mergeCell ref="D71:F71"/>
    <mergeCell ref="D62:F62"/>
    <mergeCell ref="D63:F63"/>
    <mergeCell ref="D64:F64"/>
    <mergeCell ref="D65:F65"/>
    <mergeCell ref="D66:F66"/>
    <mergeCell ref="D57:F57"/>
    <mergeCell ref="D58:F58"/>
    <mergeCell ref="D59:F59"/>
    <mergeCell ref="D60:F60"/>
    <mergeCell ref="D61:F61"/>
    <mergeCell ref="D52:F52"/>
    <mergeCell ref="D53:F53"/>
    <mergeCell ref="D54:F54"/>
    <mergeCell ref="D55:F55"/>
    <mergeCell ref="D56:F56"/>
    <mergeCell ref="D47:F47"/>
    <mergeCell ref="D48:F48"/>
    <mergeCell ref="D49:F49"/>
    <mergeCell ref="D50:F50"/>
    <mergeCell ref="D51:F51"/>
    <mergeCell ref="D43:F43"/>
    <mergeCell ref="D44:F44"/>
    <mergeCell ref="D45:F45"/>
    <mergeCell ref="D46:F46"/>
    <mergeCell ref="D37:F37"/>
    <mergeCell ref="D38:F38"/>
    <mergeCell ref="D39:F39"/>
    <mergeCell ref="D40:F40"/>
    <mergeCell ref="D41:F41"/>
    <mergeCell ref="D34:F34"/>
    <mergeCell ref="D35:F35"/>
    <mergeCell ref="D36:F36"/>
    <mergeCell ref="D27:F27"/>
    <mergeCell ref="D28:F28"/>
    <mergeCell ref="D29:F29"/>
    <mergeCell ref="D30:F30"/>
    <mergeCell ref="D31:F31"/>
    <mergeCell ref="D42:F42"/>
    <mergeCell ref="A140:H141"/>
    <mergeCell ref="B3:H3"/>
    <mergeCell ref="G72:G135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22:F22"/>
    <mergeCell ref="D23:F23"/>
    <mergeCell ref="D24:F24"/>
    <mergeCell ref="D25:F25"/>
    <mergeCell ref="D26:F26"/>
    <mergeCell ref="D17:F17"/>
    <mergeCell ref="D18:F18"/>
    <mergeCell ref="D19:F19"/>
    <mergeCell ref="D20:F20"/>
    <mergeCell ref="D21:F21"/>
    <mergeCell ref="D32:F32"/>
    <mergeCell ref="D33:F33"/>
  </mergeCells>
  <printOptions horizontalCentered="1"/>
  <pageMargins left="0.27559055118110237" right="0.27559055118110237" top="0.47244094488188981" bottom="0.43307086614173229" header="0.43307086614173229" footer="0.15748031496062992"/>
  <pageSetup scale="49" fitToHeight="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"/>
  <sheetViews>
    <sheetView zoomScale="65" zoomScaleNormal="65" workbookViewId="0">
      <selection activeCell="G4" sqref="G4:BQ4"/>
    </sheetView>
  </sheetViews>
  <sheetFormatPr defaultRowHeight="15" x14ac:dyDescent="0.25"/>
  <cols>
    <col min="1" max="2" width="3.5703125" customWidth="1"/>
    <col min="3" max="3" width="5.7109375" bestFit="1" customWidth="1"/>
    <col min="4" max="75" width="3.5703125" customWidth="1"/>
    <col min="76" max="83" width="3.140625" customWidth="1"/>
  </cols>
  <sheetData>
    <row r="1" spans="1:75" ht="36" x14ac:dyDescent="0.55000000000000004">
      <c r="A1" s="376" t="s">
        <v>5062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</row>
    <row r="3" spans="1: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36" x14ac:dyDescent="0.55000000000000004">
      <c r="A4" s="30"/>
      <c r="B4" s="30"/>
      <c r="C4" s="30"/>
      <c r="D4" s="30"/>
      <c r="E4" s="30"/>
      <c r="F4" s="30"/>
      <c r="G4" s="296" t="str">
        <f>"Иерархическая структура филиала " &amp; Наименование_Подразделения&amp;" "&amp;Изначальность&amp;" Изначальности, " &amp; Филиалы!J3</f>
        <v>Иерархическая структура филиала ИДИВО 192 Изначальности, Нижний Новгород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30"/>
      <c r="BS4" s="30"/>
      <c r="BT4" s="30"/>
      <c r="BU4" s="30"/>
      <c r="BV4" s="30"/>
      <c r="BW4" s="30"/>
    </row>
    <row r="5" spans="1:75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</row>
    <row r="6" spans="1:75" s="28" customFormat="1" ht="41.4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293" t="str">
        <f>TEXT(Филиалы!L3,)</f>
        <v>Сотрудник филиала, Глава Дома Отца Управления Синтеза Изначальных Владык Кут Хуми Фаинь ИДИВО 192 Проявления 192 Изначальности</v>
      </c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5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7" spans="1:75" s="46" customFormat="1" ht="21.75" thickBot="1" x14ac:dyDescent="0.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06" t="str">
        <f>TEXT(Филиалы!M3,)</f>
        <v>Сухоруков Алексей</v>
      </c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8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s="28" customFormat="1" ht="40.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</row>
    <row r="9" spans="1:75" s="28" customFormat="1" ht="95.45" customHeight="1" x14ac:dyDescent="0.25">
      <c r="A9" s="31"/>
      <c r="B9" s="31"/>
      <c r="C9" s="31"/>
      <c r="D9" s="31"/>
      <c r="E9" s="31"/>
      <c r="F9" s="31"/>
      <c r="G9" s="287" t="str">
        <f>TEXT(Филиалы!L8,)</f>
        <v>Ведущий филиала, Глава Ипостасного Синтеза Иерархии ИДИВО Управления Синтеза Иосифа Славии Высшей Школы Синтеза 191 Проявления 192 Изначальности</v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9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297" t="str">
        <f>TEXT(Филиалы!L12,)</f>
        <v>Праведник филиала, Глава Синтеза Цивилизации ИДИВО Управления Синтеза Мории Свет, Член Регионального Cовета МГК Нижнего Новгорода</v>
      </c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9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03" t="str">
        <f>TEXT(Филиалы!L16,)</f>
        <v>Адепт филиала, Глава Синтеза  Психодинамики ИДИВО Управления Синтеза Филиппа Марины, Дома Синтеза Метагалактического Центра Нижнего Новгорода</v>
      </c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5"/>
      <c r="BR9" s="31"/>
      <c r="BS9" s="31"/>
      <c r="BT9" s="31"/>
      <c r="BU9" s="31"/>
      <c r="BV9" s="31"/>
      <c r="BW9" s="31"/>
    </row>
    <row r="10" spans="1:75" s="46" customFormat="1" ht="21.75" thickBot="1" x14ac:dyDescent="0.4">
      <c r="A10" s="45"/>
      <c r="B10" s="45"/>
      <c r="C10" s="45"/>
      <c r="D10" s="45"/>
      <c r="E10" s="45"/>
      <c r="F10" s="45"/>
      <c r="G10" s="281" t="str">
        <f>TEXT(Филиалы!M8,)</f>
        <v>Сухорукова Маргарита</v>
      </c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3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73" t="str">
        <f>TEXT(Филиалы!M12,)</f>
        <v>Мартюгина Ирина</v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255" t="str">
        <f>TEXT(Филиалы!M16,)</f>
        <v>Лазарева Татьяна</v>
      </c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7"/>
      <c r="BR10" s="45"/>
      <c r="BS10" s="45"/>
      <c r="BT10" s="45"/>
      <c r="BU10" s="45"/>
      <c r="BV10" s="45"/>
      <c r="BW10" s="45"/>
    </row>
    <row r="11" spans="1:75" s="28" customFormat="1" ht="34.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</row>
    <row r="12" spans="1:75" s="29" customFormat="1" ht="191.25" customHeight="1" x14ac:dyDescent="0.25">
      <c r="A12" s="32"/>
      <c r="B12" s="290" t="str">
        <f>TEXT(Филиалы!L21,)</f>
        <v/>
      </c>
      <c r="C12" s="291"/>
      <c r="D12" s="291"/>
      <c r="E12" s="291"/>
      <c r="F12" s="292"/>
      <c r="G12" s="32"/>
      <c r="H12" s="290" t="str">
        <f>TEXT(Филиалы!L33,)</f>
        <v/>
      </c>
      <c r="I12" s="291"/>
      <c r="J12" s="291"/>
      <c r="K12" s="291"/>
      <c r="L12" s="292"/>
      <c r="M12" s="32"/>
      <c r="N12" s="290" t="str">
        <f>TEXT(Филиалы!L45,)</f>
        <v/>
      </c>
      <c r="O12" s="291"/>
      <c r="P12" s="291"/>
      <c r="Q12" s="291"/>
      <c r="R12" s="292"/>
      <c r="S12" s="32"/>
      <c r="T12" s="290" t="str">
        <f>TEXT(Филиалы!L57,)</f>
        <v/>
      </c>
      <c r="U12" s="291"/>
      <c r="V12" s="291"/>
      <c r="W12" s="291"/>
      <c r="X12" s="292"/>
      <c r="Y12" s="32"/>
      <c r="Z12" s="32"/>
      <c r="AA12" s="300" t="str">
        <f>TEXT(Филиалы!L25,)</f>
        <v/>
      </c>
      <c r="AB12" s="301"/>
      <c r="AC12" s="301"/>
      <c r="AD12" s="301"/>
      <c r="AE12" s="302"/>
      <c r="AF12" s="32"/>
      <c r="AG12" s="300" t="str">
        <f>TEXT(Филиалы!L37,)</f>
        <v/>
      </c>
      <c r="AH12" s="301"/>
      <c r="AI12" s="301"/>
      <c r="AJ12" s="301"/>
      <c r="AK12" s="302"/>
      <c r="AL12" s="32"/>
      <c r="AM12" s="300" t="str">
        <f>TEXT(Филиалы!L49,)</f>
        <v/>
      </c>
      <c r="AN12" s="301"/>
      <c r="AO12" s="301"/>
      <c r="AP12" s="301"/>
      <c r="AQ12" s="302"/>
      <c r="AR12" s="32"/>
      <c r="AS12" s="300" t="str">
        <f>TEXT(Филиалы!L61,)</f>
        <v/>
      </c>
      <c r="AT12" s="301"/>
      <c r="AU12" s="301"/>
      <c r="AV12" s="301"/>
      <c r="AW12" s="302"/>
      <c r="AX12" s="32"/>
      <c r="AY12" s="32"/>
      <c r="AZ12" s="303" t="str">
        <f>TEXT(Филиалы!L29,)</f>
        <v>Архат филиала, Глава Идивного Синтеза Человека ИДИВО Управления Синтеза Византия Альбины, МЦИС Кут Хуми Фаинь</v>
      </c>
      <c r="BA12" s="304"/>
      <c r="BB12" s="304"/>
      <c r="BC12" s="304"/>
      <c r="BD12" s="305"/>
      <c r="BE12" s="32"/>
      <c r="BF12" s="303" t="str">
        <f>TEXT(Филиалы!L41,)</f>
        <v/>
      </c>
      <c r="BG12" s="304"/>
      <c r="BH12" s="304"/>
      <c r="BI12" s="304"/>
      <c r="BJ12" s="305"/>
      <c r="BK12" s="32"/>
      <c r="BL12" s="303" t="str">
        <f>TEXT(Филиалы!L53,)</f>
        <v/>
      </c>
      <c r="BM12" s="304"/>
      <c r="BN12" s="304"/>
      <c r="BO12" s="304"/>
      <c r="BP12" s="305"/>
      <c r="BQ12" s="32"/>
      <c r="BR12" s="303" t="str">
        <f>TEXT(Филиалы!L65,)</f>
        <v/>
      </c>
      <c r="BS12" s="304"/>
      <c r="BT12" s="304"/>
      <c r="BU12" s="304"/>
      <c r="BV12" s="305"/>
      <c r="BW12" s="32"/>
    </row>
    <row r="13" spans="1:75" s="60" customFormat="1" ht="48.75" customHeight="1" thickBot="1" x14ac:dyDescent="0.3">
      <c r="A13" s="59"/>
      <c r="B13" s="336" t="str">
        <f>TEXT(Филиалы!M21,)</f>
        <v/>
      </c>
      <c r="C13" s="337"/>
      <c r="D13" s="337"/>
      <c r="E13" s="337"/>
      <c r="F13" s="338"/>
      <c r="G13" s="59"/>
      <c r="H13" s="336" t="str">
        <f>TEXT(Филиалы!M33,)</f>
        <v/>
      </c>
      <c r="I13" s="337"/>
      <c r="J13" s="337"/>
      <c r="K13" s="337"/>
      <c r="L13" s="338"/>
      <c r="M13" s="59"/>
      <c r="N13" s="336" t="str">
        <f>TEXT(Филиалы!M45,)</f>
        <v/>
      </c>
      <c r="O13" s="337"/>
      <c r="P13" s="337"/>
      <c r="Q13" s="337"/>
      <c r="R13" s="338"/>
      <c r="S13" s="59"/>
      <c r="T13" s="336" t="str">
        <f>TEXT(Филиалы!M57,)</f>
        <v/>
      </c>
      <c r="U13" s="337"/>
      <c r="V13" s="337"/>
      <c r="W13" s="337"/>
      <c r="X13" s="338"/>
      <c r="Y13" s="59"/>
      <c r="Z13" s="59"/>
      <c r="AA13" s="339" t="str">
        <f>TEXT(Филиалы!M25,)</f>
        <v/>
      </c>
      <c r="AB13" s="340"/>
      <c r="AC13" s="340"/>
      <c r="AD13" s="340"/>
      <c r="AE13" s="341"/>
      <c r="AF13" s="59"/>
      <c r="AG13" s="339" t="str">
        <f>TEXT(Филиалы!M37,)</f>
        <v/>
      </c>
      <c r="AH13" s="340"/>
      <c r="AI13" s="340"/>
      <c r="AJ13" s="340"/>
      <c r="AK13" s="341"/>
      <c r="AL13" s="59"/>
      <c r="AM13" s="339" t="str">
        <f>TEXT(Филиалы!M49,)</f>
        <v/>
      </c>
      <c r="AN13" s="340"/>
      <c r="AO13" s="340"/>
      <c r="AP13" s="340"/>
      <c r="AQ13" s="341"/>
      <c r="AR13" s="59"/>
      <c r="AS13" s="339" t="str">
        <f>TEXT(Филиалы!M61,)</f>
        <v/>
      </c>
      <c r="AT13" s="340"/>
      <c r="AU13" s="340"/>
      <c r="AV13" s="340"/>
      <c r="AW13" s="341"/>
      <c r="AX13" s="59"/>
      <c r="AY13" s="59"/>
      <c r="AZ13" s="255" t="str">
        <f>TEXT(Филиалы!M29,)</f>
        <v>Нагорнова Елена</v>
      </c>
      <c r="BA13" s="256"/>
      <c r="BB13" s="256"/>
      <c r="BC13" s="256"/>
      <c r="BD13" s="257"/>
      <c r="BE13" s="59"/>
      <c r="BF13" s="255" t="str">
        <f>TEXT(Филиалы!M41,)</f>
        <v/>
      </c>
      <c r="BG13" s="256"/>
      <c r="BH13" s="256"/>
      <c r="BI13" s="256"/>
      <c r="BJ13" s="257"/>
      <c r="BK13" s="59"/>
      <c r="BL13" s="255" t="str">
        <f>TEXT(Филиалы!M53,)</f>
        <v/>
      </c>
      <c r="BM13" s="256"/>
      <c r="BN13" s="256"/>
      <c r="BO13" s="256"/>
      <c r="BP13" s="257"/>
      <c r="BQ13" s="59"/>
      <c r="BR13" s="342" t="str">
        <f>TEXT(Филиалы!M65,)</f>
        <v/>
      </c>
      <c r="BS13" s="343"/>
      <c r="BT13" s="343"/>
      <c r="BU13" s="343"/>
      <c r="BV13" s="344"/>
      <c r="BW13" s="59"/>
    </row>
    <row r="14" spans="1:75" s="17" customFormat="1" ht="23.25" customHeight="1" x14ac:dyDescent="0.3"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</sheetData>
  <mergeCells count="34">
    <mergeCell ref="BR12:BV12"/>
    <mergeCell ref="BR13:BV13"/>
    <mergeCell ref="AG13:AK13"/>
    <mergeCell ref="AM13:AQ13"/>
    <mergeCell ref="AS13:AW13"/>
    <mergeCell ref="AZ13:BD13"/>
    <mergeCell ref="BF13:BJ13"/>
    <mergeCell ref="BL13:BP13"/>
    <mergeCell ref="B13:F13"/>
    <mergeCell ref="H13:L13"/>
    <mergeCell ref="N13:R13"/>
    <mergeCell ref="T13:X13"/>
    <mergeCell ref="AA13:AE13"/>
    <mergeCell ref="G10:S10"/>
    <mergeCell ref="AF10:AR10"/>
    <mergeCell ref="BE10:BQ10"/>
    <mergeCell ref="B12:F12"/>
    <mergeCell ref="H12:L12"/>
    <mergeCell ref="N12:R12"/>
    <mergeCell ref="T12:X12"/>
    <mergeCell ref="AA12:AE12"/>
    <mergeCell ref="AG12:AK12"/>
    <mergeCell ref="AM12:AQ12"/>
    <mergeCell ref="AS12:AW12"/>
    <mergeCell ref="AZ12:BD12"/>
    <mergeCell ref="BF12:BJ12"/>
    <mergeCell ref="BL12:BP12"/>
    <mergeCell ref="A1:BW1"/>
    <mergeCell ref="G4:BQ4"/>
    <mergeCell ref="Y6:AY6"/>
    <mergeCell ref="Y7:AY7"/>
    <mergeCell ref="G9:S9"/>
    <mergeCell ref="AF9:AR9"/>
    <mergeCell ref="BE9:BQ9"/>
  </mergeCells>
  <printOptions horizontalCentered="1" verticalCentered="1"/>
  <pageMargins left="0.31496062992125984" right="0.31496062992125984" top="0.23622047244094491" bottom="0.23622047244094491" header="0.31496062992125984" footer="0.19685039370078741"/>
  <pageSetup paperSize="9" scale="52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"/>
  <sheetViews>
    <sheetView zoomScale="65" zoomScaleNormal="65" workbookViewId="0">
      <selection activeCell="G4" sqref="G4:BQ4"/>
    </sheetView>
  </sheetViews>
  <sheetFormatPr defaultRowHeight="15" x14ac:dyDescent="0.25"/>
  <cols>
    <col min="1" max="2" width="3.5703125" customWidth="1"/>
    <col min="3" max="3" width="5.7109375" bestFit="1" customWidth="1"/>
    <col min="4" max="75" width="3.5703125" customWidth="1"/>
    <col min="76" max="83" width="3.140625" customWidth="1"/>
  </cols>
  <sheetData>
    <row r="1" spans="1:75" ht="36" x14ac:dyDescent="0.55000000000000004">
      <c r="A1" s="376" t="s">
        <v>4741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</row>
    <row r="3" spans="1: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36" x14ac:dyDescent="0.55000000000000004">
      <c r="A4" s="30"/>
      <c r="B4" s="30"/>
      <c r="C4" s="30"/>
      <c r="D4" s="30"/>
      <c r="E4" s="30"/>
      <c r="F4" s="30"/>
      <c r="G4" s="296" t="str">
        <f>"Иерархическая структура филиала " &amp; Наименование_Подразделения&amp;" "&amp;Изначальность&amp;" Изначальности, " &amp; Филиалы!J4</f>
        <v xml:space="preserve">Иерархическая структура филиала ИДИВО 192 Изначальности, 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30"/>
      <c r="BS4" s="30"/>
      <c r="BT4" s="30"/>
      <c r="BU4" s="30"/>
      <c r="BV4" s="30"/>
      <c r="BW4" s="30"/>
    </row>
    <row r="5" spans="1:75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</row>
    <row r="6" spans="1:75" s="28" customFormat="1" ht="41.4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293" t="str">
        <f>TEXT(Филиалы!L4,)</f>
        <v/>
      </c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5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7" spans="1:75" s="46" customFormat="1" ht="21.75" thickBot="1" x14ac:dyDescent="0.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06" t="str">
        <f>TEXT(Филиалы!M4,)</f>
        <v/>
      </c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8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s="28" customFormat="1" ht="40.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</row>
    <row r="9" spans="1:75" s="28" customFormat="1" ht="95.45" customHeight="1" x14ac:dyDescent="0.25">
      <c r="A9" s="31"/>
      <c r="B9" s="31"/>
      <c r="C9" s="31"/>
      <c r="D9" s="31"/>
      <c r="E9" s="31"/>
      <c r="F9" s="31"/>
      <c r="G9" s="287" t="str">
        <f>TEXT(Филиалы!L9,)</f>
        <v/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9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297" t="str">
        <f>TEXT(Филиалы!L13,)</f>
        <v/>
      </c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9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03" t="str">
        <f>TEXT(Филиалы!L17,)</f>
        <v/>
      </c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5"/>
      <c r="BR9" s="31"/>
      <c r="BS9" s="31"/>
      <c r="BT9" s="31"/>
      <c r="BU9" s="31"/>
      <c r="BV9" s="31"/>
      <c r="BW9" s="31"/>
    </row>
    <row r="10" spans="1:75" s="46" customFormat="1" ht="21.75" thickBot="1" x14ac:dyDescent="0.4">
      <c r="A10" s="45"/>
      <c r="B10" s="45"/>
      <c r="C10" s="45"/>
      <c r="D10" s="45"/>
      <c r="E10" s="45"/>
      <c r="F10" s="45"/>
      <c r="G10" s="281" t="str">
        <f>TEXT(Филиалы!M9,)</f>
        <v/>
      </c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3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73" t="str">
        <f>TEXT(Филиалы!M13,)</f>
        <v/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255" t="str">
        <f>TEXT(Филиалы!M17,)</f>
        <v/>
      </c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7"/>
      <c r="BR10" s="45"/>
      <c r="BS10" s="45"/>
      <c r="BT10" s="45"/>
      <c r="BU10" s="45"/>
      <c r="BV10" s="45"/>
      <c r="BW10" s="45"/>
    </row>
    <row r="11" spans="1:75" s="28" customFormat="1" ht="34.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</row>
    <row r="12" spans="1:75" s="29" customFormat="1" ht="191.25" customHeight="1" x14ac:dyDescent="0.25">
      <c r="A12" s="32"/>
      <c r="B12" s="290" t="str">
        <f>TEXT(Филиалы!L22,)</f>
        <v/>
      </c>
      <c r="C12" s="291"/>
      <c r="D12" s="291"/>
      <c r="E12" s="291"/>
      <c r="F12" s="292"/>
      <c r="G12" s="32"/>
      <c r="H12" s="290" t="str">
        <f>TEXT(Филиалы!L34,)</f>
        <v/>
      </c>
      <c r="I12" s="291"/>
      <c r="J12" s="291"/>
      <c r="K12" s="291"/>
      <c r="L12" s="292"/>
      <c r="M12" s="32"/>
      <c r="N12" s="290" t="str">
        <f>TEXT(Филиалы!L46,)</f>
        <v/>
      </c>
      <c r="O12" s="291"/>
      <c r="P12" s="291"/>
      <c r="Q12" s="291"/>
      <c r="R12" s="292"/>
      <c r="S12" s="32"/>
      <c r="T12" s="290" t="str">
        <f>TEXT(Филиалы!L58,)</f>
        <v/>
      </c>
      <c r="U12" s="291"/>
      <c r="V12" s="291"/>
      <c r="W12" s="291"/>
      <c r="X12" s="292"/>
      <c r="Y12" s="32"/>
      <c r="Z12" s="32"/>
      <c r="AA12" s="300" t="str">
        <f>TEXT(Филиалы!L26,)</f>
        <v/>
      </c>
      <c r="AB12" s="301"/>
      <c r="AC12" s="301"/>
      <c r="AD12" s="301"/>
      <c r="AE12" s="302"/>
      <c r="AF12" s="32"/>
      <c r="AG12" s="300" t="str">
        <f>TEXT(Филиалы!L38,)</f>
        <v/>
      </c>
      <c r="AH12" s="301"/>
      <c r="AI12" s="301"/>
      <c r="AJ12" s="301"/>
      <c r="AK12" s="302"/>
      <c r="AL12" s="32"/>
      <c r="AM12" s="300" t="str">
        <f>TEXT(Филиалы!L50,)</f>
        <v/>
      </c>
      <c r="AN12" s="301"/>
      <c r="AO12" s="301"/>
      <c r="AP12" s="301"/>
      <c r="AQ12" s="302"/>
      <c r="AR12" s="32"/>
      <c r="AS12" s="300" t="str">
        <f>TEXT(Филиалы!L62,)</f>
        <v/>
      </c>
      <c r="AT12" s="301"/>
      <c r="AU12" s="301"/>
      <c r="AV12" s="301"/>
      <c r="AW12" s="302"/>
      <c r="AX12" s="32"/>
      <c r="AY12" s="32"/>
      <c r="AZ12" s="303" t="str">
        <f>TEXT(Филиалы!L30,)</f>
        <v/>
      </c>
      <c r="BA12" s="304"/>
      <c r="BB12" s="304"/>
      <c r="BC12" s="304"/>
      <c r="BD12" s="305"/>
      <c r="BE12" s="32"/>
      <c r="BF12" s="303" t="str">
        <f>TEXT(Филиалы!L42,)</f>
        <v/>
      </c>
      <c r="BG12" s="304"/>
      <c r="BH12" s="304"/>
      <c r="BI12" s="304"/>
      <c r="BJ12" s="305"/>
      <c r="BK12" s="32"/>
      <c r="BL12" s="303" t="str">
        <f>TEXT(Филиалы!L54,)</f>
        <v/>
      </c>
      <c r="BM12" s="304"/>
      <c r="BN12" s="304"/>
      <c r="BO12" s="304"/>
      <c r="BP12" s="305"/>
      <c r="BQ12" s="32"/>
      <c r="BR12" s="303" t="str">
        <f>TEXT(Филиалы!L66,)</f>
        <v/>
      </c>
      <c r="BS12" s="304"/>
      <c r="BT12" s="304"/>
      <c r="BU12" s="304"/>
      <c r="BV12" s="305"/>
      <c r="BW12" s="32"/>
    </row>
    <row r="13" spans="1:75" s="60" customFormat="1" ht="48.75" customHeight="1" thickBot="1" x14ac:dyDescent="0.3">
      <c r="A13" s="59"/>
      <c r="B13" s="336" t="str">
        <f>TEXT(Филиалы!M22,)</f>
        <v/>
      </c>
      <c r="C13" s="337"/>
      <c r="D13" s="337"/>
      <c r="E13" s="337"/>
      <c r="F13" s="338"/>
      <c r="G13" s="59"/>
      <c r="H13" s="336" t="str">
        <f>TEXT(Филиалы!M34,)</f>
        <v/>
      </c>
      <c r="I13" s="337"/>
      <c r="J13" s="337"/>
      <c r="K13" s="337"/>
      <c r="L13" s="338"/>
      <c r="M13" s="59"/>
      <c r="N13" s="336" t="str">
        <f>TEXT(Филиалы!M46,)</f>
        <v/>
      </c>
      <c r="O13" s="337"/>
      <c r="P13" s="337"/>
      <c r="Q13" s="337"/>
      <c r="R13" s="338"/>
      <c r="S13" s="59"/>
      <c r="T13" s="336" t="str">
        <f>TEXT(Филиалы!M58,)</f>
        <v/>
      </c>
      <c r="U13" s="337"/>
      <c r="V13" s="337"/>
      <c r="W13" s="337"/>
      <c r="X13" s="338"/>
      <c r="Y13" s="59"/>
      <c r="Z13" s="59"/>
      <c r="AA13" s="339" t="str">
        <f>TEXT(Филиалы!M26,)</f>
        <v/>
      </c>
      <c r="AB13" s="340"/>
      <c r="AC13" s="340"/>
      <c r="AD13" s="340"/>
      <c r="AE13" s="341"/>
      <c r="AF13" s="59"/>
      <c r="AG13" s="339" t="str">
        <f>TEXT(Филиалы!M38,)</f>
        <v/>
      </c>
      <c r="AH13" s="340"/>
      <c r="AI13" s="340"/>
      <c r="AJ13" s="340"/>
      <c r="AK13" s="341"/>
      <c r="AL13" s="59"/>
      <c r="AM13" s="339" t="str">
        <f>TEXT(Филиалы!M50,)</f>
        <v/>
      </c>
      <c r="AN13" s="340"/>
      <c r="AO13" s="340"/>
      <c r="AP13" s="340"/>
      <c r="AQ13" s="341"/>
      <c r="AR13" s="59"/>
      <c r="AS13" s="339" t="str">
        <f>TEXT(Филиалы!M62,)</f>
        <v/>
      </c>
      <c r="AT13" s="340"/>
      <c r="AU13" s="340"/>
      <c r="AV13" s="340"/>
      <c r="AW13" s="341"/>
      <c r="AX13" s="59"/>
      <c r="AY13" s="59"/>
      <c r="AZ13" s="255" t="str">
        <f>TEXT(Филиалы!M30,)</f>
        <v/>
      </c>
      <c r="BA13" s="256"/>
      <c r="BB13" s="256"/>
      <c r="BC13" s="256"/>
      <c r="BD13" s="257"/>
      <c r="BE13" s="59"/>
      <c r="BF13" s="255" t="str">
        <f>TEXT(Филиалы!M42,)</f>
        <v/>
      </c>
      <c r="BG13" s="256"/>
      <c r="BH13" s="256"/>
      <c r="BI13" s="256"/>
      <c r="BJ13" s="257"/>
      <c r="BK13" s="59"/>
      <c r="BL13" s="255" t="str">
        <f>TEXT(Филиалы!M54,)</f>
        <v/>
      </c>
      <c r="BM13" s="256"/>
      <c r="BN13" s="256"/>
      <c r="BO13" s="256"/>
      <c r="BP13" s="257"/>
      <c r="BQ13" s="59"/>
      <c r="BR13" s="342" t="str">
        <f>TEXT(Филиалы!M66,)</f>
        <v/>
      </c>
      <c r="BS13" s="343"/>
      <c r="BT13" s="343"/>
      <c r="BU13" s="343"/>
      <c r="BV13" s="344"/>
      <c r="BW13" s="59"/>
    </row>
    <row r="14" spans="1:75" s="17" customFormat="1" ht="23.25" customHeight="1" x14ac:dyDescent="0.3"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</sheetData>
  <mergeCells count="34">
    <mergeCell ref="BR12:BV12"/>
    <mergeCell ref="BR13:BV13"/>
    <mergeCell ref="AG13:AK13"/>
    <mergeCell ref="AM13:AQ13"/>
    <mergeCell ref="AS13:AW13"/>
    <mergeCell ref="AZ13:BD13"/>
    <mergeCell ref="BF13:BJ13"/>
    <mergeCell ref="BL13:BP13"/>
    <mergeCell ref="B13:F13"/>
    <mergeCell ref="H13:L13"/>
    <mergeCell ref="N13:R13"/>
    <mergeCell ref="T13:X13"/>
    <mergeCell ref="AA13:AE13"/>
    <mergeCell ref="G10:S10"/>
    <mergeCell ref="AF10:AR10"/>
    <mergeCell ref="BE10:BQ10"/>
    <mergeCell ref="B12:F12"/>
    <mergeCell ref="H12:L12"/>
    <mergeCell ref="N12:R12"/>
    <mergeCell ref="T12:X12"/>
    <mergeCell ref="AA12:AE12"/>
    <mergeCell ref="AG12:AK12"/>
    <mergeCell ref="AM12:AQ12"/>
    <mergeCell ref="AS12:AW12"/>
    <mergeCell ref="AZ12:BD12"/>
    <mergeCell ref="BF12:BJ12"/>
    <mergeCell ref="BL12:BP12"/>
    <mergeCell ref="A1:BW1"/>
    <mergeCell ref="G4:BQ4"/>
    <mergeCell ref="Y6:AY6"/>
    <mergeCell ref="Y7:AY7"/>
    <mergeCell ref="G9:S9"/>
    <mergeCell ref="AF9:AR9"/>
    <mergeCell ref="BE9:BQ9"/>
  </mergeCells>
  <printOptions horizontalCentered="1" verticalCentered="1"/>
  <pageMargins left="0.31496062992125984" right="0.31496062992125984" top="0.23622047244094491" bottom="0.23622047244094491" header="0.31496062992125984" footer="0.19685039370078741"/>
  <pageSetup paperSize="9" scale="52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"/>
  <sheetViews>
    <sheetView zoomScale="65" zoomScaleNormal="65" workbookViewId="0">
      <selection activeCell="G4" sqref="G4:BQ4"/>
    </sheetView>
  </sheetViews>
  <sheetFormatPr defaultRowHeight="15" x14ac:dyDescent="0.25"/>
  <cols>
    <col min="1" max="2" width="3.5703125" customWidth="1"/>
    <col min="3" max="3" width="5.7109375" bestFit="1" customWidth="1"/>
    <col min="4" max="75" width="3.5703125" customWidth="1"/>
    <col min="76" max="83" width="3.140625" customWidth="1"/>
  </cols>
  <sheetData>
    <row r="1" spans="1:75" ht="36" x14ac:dyDescent="0.55000000000000004">
      <c r="A1" s="376" t="s">
        <v>4741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</row>
    <row r="3" spans="1: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36" x14ac:dyDescent="0.55000000000000004">
      <c r="A4" s="30"/>
      <c r="B4" s="30"/>
      <c r="C4" s="30"/>
      <c r="D4" s="30"/>
      <c r="E4" s="30"/>
      <c r="F4" s="30"/>
      <c r="G4" s="296" t="str">
        <f>"Иерархическая структура филиала " &amp; Наименование_Подразделения&amp;" "&amp;Изначальность&amp;" Изначальности, " &amp; Филиалы!J5</f>
        <v xml:space="preserve">Иерархическая структура филиала ИДИВО 192 Изначальности, 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30"/>
      <c r="BS4" s="30"/>
      <c r="BT4" s="30"/>
      <c r="BU4" s="30"/>
      <c r="BV4" s="30"/>
      <c r="BW4" s="30"/>
    </row>
    <row r="5" spans="1:75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</row>
    <row r="6" spans="1:75" s="28" customFormat="1" ht="41.4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293" t="str">
        <f>TEXT(Филиалы!L5,)</f>
        <v/>
      </c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5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7" spans="1:75" s="46" customFormat="1" ht="21.75" thickBot="1" x14ac:dyDescent="0.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06" t="str">
        <f>TEXT(Филиалы!M5,)</f>
        <v/>
      </c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8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s="28" customFormat="1" ht="40.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</row>
    <row r="9" spans="1:75" s="28" customFormat="1" ht="95.45" customHeight="1" x14ac:dyDescent="0.25">
      <c r="A9" s="31"/>
      <c r="B9" s="31"/>
      <c r="C9" s="31"/>
      <c r="D9" s="31"/>
      <c r="E9" s="31"/>
      <c r="F9" s="31"/>
      <c r="G9" s="287" t="str">
        <f>TEXT(Филиалы!L10,)</f>
        <v/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9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297" t="str">
        <f>TEXT(Филиалы!L14,)</f>
        <v/>
      </c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9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03" t="str">
        <f>TEXT(Филиалы!L18,)</f>
        <v/>
      </c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5"/>
      <c r="BR9" s="31"/>
      <c r="BS9" s="31"/>
      <c r="BT9" s="31"/>
      <c r="BU9" s="31"/>
      <c r="BV9" s="31"/>
      <c r="BW9" s="31"/>
    </row>
    <row r="10" spans="1:75" s="46" customFormat="1" ht="21.75" thickBot="1" x14ac:dyDescent="0.4">
      <c r="A10" s="45"/>
      <c r="B10" s="45"/>
      <c r="C10" s="45"/>
      <c r="D10" s="45"/>
      <c r="E10" s="45"/>
      <c r="F10" s="45"/>
      <c r="G10" s="281" t="str">
        <f>TEXT(Филиалы!M10,)</f>
        <v/>
      </c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3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73" t="str">
        <f>TEXT(Филиалы!M14,)</f>
        <v/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255" t="str">
        <f>TEXT(Филиалы!M18,)</f>
        <v/>
      </c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7"/>
      <c r="BR10" s="45"/>
      <c r="BS10" s="45"/>
      <c r="BT10" s="45"/>
      <c r="BU10" s="45"/>
      <c r="BV10" s="45"/>
      <c r="BW10" s="45"/>
    </row>
    <row r="11" spans="1:75" s="28" customFormat="1" ht="34.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</row>
    <row r="12" spans="1:75" s="29" customFormat="1" ht="191.25" customHeight="1" x14ac:dyDescent="0.25">
      <c r="A12" s="32"/>
      <c r="B12" s="290" t="str">
        <f>TEXT(Филиалы!L23,)</f>
        <v/>
      </c>
      <c r="C12" s="291"/>
      <c r="D12" s="291"/>
      <c r="E12" s="291"/>
      <c r="F12" s="292"/>
      <c r="G12" s="32"/>
      <c r="H12" s="290" t="str">
        <f>TEXT(Филиалы!L35,)</f>
        <v/>
      </c>
      <c r="I12" s="291"/>
      <c r="J12" s="291"/>
      <c r="K12" s="291"/>
      <c r="L12" s="292"/>
      <c r="M12" s="32"/>
      <c r="N12" s="290" t="str">
        <f>TEXT(Филиалы!L47,)</f>
        <v/>
      </c>
      <c r="O12" s="291"/>
      <c r="P12" s="291"/>
      <c r="Q12" s="291"/>
      <c r="R12" s="292"/>
      <c r="S12" s="32"/>
      <c r="T12" s="290" t="str">
        <f>TEXT(Филиалы!L59,)</f>
        <v/>
      </c>
      <c r="U12" s="291"/>
      <c r="V12" s="291"/>
      <c r="W12" s="291"/>
      <c r="X12" s="292"/>
      <c r="Y12" s="32"/>
      <c r="Z12" s="32"/>
      <c r="AA12" s="300" t="str">
        <f>TEXT(Филиалы!L27,)</f>
        <v/>
      </c>
      <c r="AB12" s="301"/>
      <c r="AC12" s="301"/>
      <c r="AD12" s="301"/>
      <c r="AE12" s="302"/>
      <c r="AF12" s="32"/>
      <c r="AG12" s="300" t="str">
        <f>TEXT(Филиалы!L39,)</f>
        <v/>
      </c>
      <c r="AH12" s="301"/>
      <c r="AI12" s="301"/>
      <c r="AJ12" s="301"/>
      <c r="AK12" s="302"/>
      <c r="AL12" s="32"/>
      <c r="AM12" s="300" t="str">
        <f>TEXT(Филиалы!L51,)</f>
        <v/>
      </c>
      <c r="AN12" s="301"/>
      <c r="AO12" s="301"/>
      <c r="AP12" s="301"/>
      <c r="AQ12" s="302"/>
      <c r="AR12" s="32"/>
      <c r="AS12" s="300" t="str">
        <f>TEXT(Филиалы!L63,)</f>
        <v/>
      </c>
      <c r="AT12" s="301"/>
      <c r="AU12" s="301"/>
      <c r="AV12" s="301"/>
      <c r="AW12" s="302"/>
      <c r="AX12" s="32"/>
      <c r="AY12" s="32"/>
      <c r="AZ12" s="303" t="str">
        <f>TEXT(Филиалы!L31,)</f>
        <v/>
      </c>
      <c r="BA12" s="304"/>
      <c r="BB12" s="304"/>
      <c r="BC12" s="304"/>
      <c r="BD12" s="305"/>
      <c r="BE12" s="32"/>
      <c r="BF12" s="303" t="str">
        <f>TEXT(Филиалы!L43,)</f>
        <v/>
      </c>
      <c r="BG12" s="304"/>
      <c r="BH12" s="304"/>
      <c r="BI12" s="304"/>
      <c r="BJ12" s="305"/>
      <c r="BK12" s="32"/>
      <c r="BL12" s="303" t="str">
        <f>TEXT(Филиалы!L55,)</f>
        <v/>
      </c>
      <c r="BM12" s="304"/>
      <c r="BN12" s="304"/>
      <c r="BO12" s="304"/>
      <c r="BP12" s="305"/>
      <c r="BQ12" s="32"/>
      <c r="BR12" s="303" t="str">
        <f>TEXT(Филиалы!L67,)</f>
        <v/>
      </c>
      <c r="BS12" s="304"/>
      <c r="BT12" s="304"/>
      <c r="BU12" s="304"/>
      <c r="BV12" s="305"/>
      <c r="BW12" s="32"/>
    </row>
    <row r="13" spans="1:75" s="60" customFormat="1" ht="48.75" customHeight="1" thickBot="1" x14ac:dyDescent="0.3">
      <c r="A13" s="59"/>
      <c r="B13" s="336" t="str">
        <f>TEXT(Филиалы!M23,)</f>
        <v/>
      </c>
      <c r="C13" s="337"/>
      <c r="D13" s="337"/>
      <c r="E13" s="337"/>
      <c r="F13" s="338"/>
      <c r="G13" s="59"/>
      <c r="H13" s="336" t="str">
        <f>TEXT(Филиалы!M35,)</f>
        <v/>
      </c>
      <c r="I13" s="337"/>
      <c r="J13" s="337"/>
      <c r="K13" s="337"/>
      <c r="L13" s="338"/>
      <c r="M13" s="59"/>
      <c r="N13" s="336" t="str">
        <f>TEXT(Филиалы!M47,)</f>
        <v/>
      </c>
      <c r="O13" s="337"/>
      <c r="P13" s="337"/>
      <c r="Q13" s="337"/>
      <c r="R13" s="338"/>
      <c r="S13" s="59"/>
      <c r="T13" s="336" t="str">
        <f>TEXT(Филиалы!M59,)</f>
        <v/>
      </c>
      <c r="U13" s="337"/>
      <c r="V13" s="337"/>
      <c r="W13" s="337"/>
      <c r="X13" s="338"/>
      <c r="Y13" s="59"/>
      <c r="Z13" s="59"/>
      <c r="AA13" s="339" t="str">
        <f>TEXT(Филиалы!M27,)</f>
        <v/>
      </c>
      <c r="AB13" s="340"/>
      <c r="AC13" s="340"/>
      <c r="AD13" s="340"/>
      <c r="AE13" s="341"/>
      <c r="AF13" s="59"/>
      <c r="AG13" s="339" t="str">
        <f>TEXT(Филиалы!M39,)</f>
        <v/>
      </c>
      <c r="AH13" s="340"/>
      <c r="AI13" s="340"/>
      <c r="AJ13" s="340"/>
      <c r="AK13" s="341"/>
      <c r="AL13" s="59"/>
      <c r="AM13" s="339" t="str">
        <f>TEXT(Филиалы!M51,)</f>
        <v/>
      </c>
      <c r="AN13" s="340"/>
      <c r="AO13" s="340"/>
      <c r="AP13" s="340"/>
      <c r="AQ13" s="341"/>
      <c r="AR13" s="59"/>
      <c r="AS13" s="339" t="str">
        <f>TEXT(Филиалы!M63,)</f>
        <v/>
      </c>
      <c r="AT13" s="340"/>
      <c r="AU13" s="340"/>
      <c r="AV13" s="340"/>
      <c r="AW13" s="341"/>
      <c r="AX13" s="59"/>
      <c r="AY13" s="59"/>
      <c r="AZ13" s="255" t="str">
        <f>TEXT(Филиалы!M31,)</f>
        <v/>
      </c>
      <c r="BA13" s="256"/>
      <c r="BB13" s="256"/>
      <c r="BC13" s="256"/>
      <c r="BD13" s="257"/>
      <c r="BE13" s="59"/>
      <c r="BF13" s="255" t="str">
        <f>TEXT(Филиалы!M43,)</f>
        <v/>
      </c>
      <c r="BG13" s="256"/>
      <c r="BH13" s="256"/>
      <c r="BI13" s="256"/>
      <c r="BJ13" s="257"/>
      <c r="BK13" s="59"/>
      <c r="BL13" s="255" t="str">
        <f>TEXT(Филиалы!M55,)</f>
        <v/>
      </c>
      <c r="BM13" s="256"/>
      <c r="BN13" s="256"/>
      <c r="BO13" s="256"/>
      <c r="BP13" s="257"/>
      <c r="BQ13" s="59"/>
      <c r="BR13" s="342" t="str">
        <f>TEXT(Филиалы!M67,)</f>
        <v/>
      </c>
      <c r="BS13" s="343"/>
      <c r="BT13" s="343"/>
      <c r="BU13" s="343"/>
      <c r="BV13" s="344"/>
      <c r="BW13" s="59"/>
    </row>
    <row r="14" spans="1:75" s="17" customFormat="1" ht="23.25" customHeight="1" x14ac:dyDescent="0.3"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</sheetData>
  <mergeCells count="34">
    <mergeCell ref="BR12:BV12"/>
    <mergeCell ref="BR13:BV13"/>
    <mergeCell ref="AG13:AK13"/>
    <mergeCell ref="AM13:AQ13"/>
    <mergeCell ref="AS13:AW13"/>
    <mergeCell ref="AZ13:BD13"/>
    <mergeCell ref="BF13:BJ13"/>
    <mergeCell ref="BL13:BP13"/>
    <mergeCell ref="B13:F13"/>
    <mergeCell ref="H13:L13"/>
    <mergeCell ref="N13:R13"/>
    <mergeCell ref="T13:X13"/>
    <mergeCell ref="AA13:AE13"/>
    <mergeCell ref="G10:S10"/>
    <mergeCell ref="AF10:AR10"/>
    <mergeCell ref="BE10:BQ10"/>
    <mergeCell ref="B12:F12"/>
    <mergeCell ref="H12:L12"/>
    <mergeCell ref="N12:R12"/>
    <mergeCell ref="T12:X12"/>
    <mergeCell ref="AA12:AE12"/>
    <mergeCell ref="AG12:AK12"/>
    <mergeCell ref="AM12:AQ12"/>
    <mergeCell ref="AS12:AW12"/>
    <mergeCell ref="AZ12:BD12"/>
    <mergeCell ref="BF12:BJ12"/>
    <mergeCell ref="BL12:BP12"/>
    <mergeCell ref="A1:BW1"/>
    <mergeCell ref="G4:BQ4"/>
    <mergeCell ref="Y6:AY6"/>
    <mergeCell ref="Y7:AY7"/>
    <mergeCell ref="G9:S9"/>
    <mergeCell ref="AF9:AR9"/>
    <mergeCell ref="BE9:BQ9"/>
  </mergeCells>
  <printOptions horizontalCentered="1" verticalCentered="1"/>
  <pageMargins left="0.31496062992125984" right="0.31496062992125984" top="0.23622047244094491" bottom="0.23622047244094491" header="0.31496062992125984" footer="0.19685039370078741"/>
  <pageSetup paperSize="9" scale="52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"/>
  <sheetViews>
    <sheetView zoomScale="65" zoomScaleNormal="65" workbookViewId="0">
      <selection activeCell="G4" sqref="G4:BQ4"/>
    </sheetView>
  </sheetViews>
  <sheetFormatPr defaultRowHeight="15" x14ac:dyDescent="0.25"/>
  <cols>
    <col min="1" max="2" width="3.5703125" customWidth="1"/>
    <col min="3" max="3" width="5.7109375" bestFit="1" customWidth="1"/>
    <col min="4" max="75" width="3.5703125" customWidth="1"/>
    <col min="76" max="83" width="3.140625" customWidth="1"/>
  </cols>
  <sheetData>
    <row r="1" spans="1:75" ht="36" x14ac:dyDescent="0.55000000000000004">
      <c r="A1" s="376" t="s">
        <v>4741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</row>
    <row r="3" spans="1: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36" x14ac:dyDescent="0.55000000000000004">
      <c r="A4" s="30"/>
      <c r="B4" s="30"/>
      <c r="C4" s="30"/>
      <c r="D4" s="30"/>
      <c r="E4" s="30"/>
      <c r="F4" s="30"/>
      <c r="G4" s="296" t="str">
        <f>"Иерархическая структура филиала " &amp; Наименование_Подразделения&amp;" "&amp;Изначальность&amp;" Изначальности, " &amp; Филиалы!J6</f>
        <v xml:space="preserve">Иерархическая структура филиала ИДИВО 192 Изначальности, 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30"/>
      <c r="BS4" s="30"/>
      <c r="BT4" s="30"/>
      <c r="BU4" s="30"/>
      <c r="BV4" s="30"/>
      <c r="BW4" s="30"/>
    </row>
    <row r="5" spans="1:75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</row>
    <row r="6" spans="1:75" s="28" customFormat="1" ht="41.4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293" t="str">
        <f>TEXT(Филиалы!L6,)</f>
        <v/>
      </c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5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7" spans="1:75" s="46" customFormat="1" ht="21.75" thickBot="1" x14ac:dyDescent="0.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06" t="str">
        <f>TEXT(Филиалы!M6,)</f>
        <v/>
      </c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8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s="28" customFormat="1" ht="40.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</row>
    <row r="9" spans="1:75" s="28" customFormat="1" ht="95.45" customHeight="1" x14ac:dyDescent="0.25">
      <c r="A9" s="31"/>
      <c r="B9" s="31"/>
      <c r="C9" s="31"/>
      <c r="D9" s="31"/>
      <c r="E9" s="31"/>
      <c r="F9" s="31"/>
      <c r="G9" s="287" t="str">
        <f>TEXT(Филиалы!L11,)</f>
        <v/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9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297" t="str">
        <f>TEXT(Филиалы!L15,)</f>
        <v/>
      </c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9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03" t="str">
        <f>TEXT(Филиалы!L19,)</f>
        <v/>
      </c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5"/>
      <c r="BR9" s="31"/>
      <c r="BS9" s="31"/>
      <c r="BT9" s="31"/>
      <c r="BU9" s="31"/>
      <c r="BV9" s="31"/>
      <c r="BW9" s="31"/>
    </row>
    <row r="10" spans="1:75" s="46" customFormat="1" ht="21.75" thickBot="1" x14ac:dyDescent="0.4">
      <c r="A10" s="45"/>
      <c r="B10" s="45"/>
      <c r="C10" s="45"/>
      <c r="D10" s="45"/>
      <c r="E10" s="45"/>
      <c r="F10" s="45"/>
      <c r="G10" s="281" t="str">
        <f>TEXT(Филиалы!M11,)</f>
        <v/>
      </c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3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73" t="str">
        <f>TEXT(Филиалы!M15,)</f>
        <v/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255" t="str">
        <f>TEXT(Филиалы!M19,)</f>
        <v/>
      </c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7"/>
      <c r="BR10" s="45"/>
      <c r="BS10" s="45"/>
      <c r="BT10" s="45"/>
      <c r="BU10" s="45"/>
      <c r="BV10" s="45"/>
      <c r="BW10" s="45"/>
    </row>
    <row r="11" spans="1:75" s="28" customFormat="1" ht="34.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</row>
    <row r="12" spans="1:75" s="29" customFormat="1" ht="191.25" customHeight="1" x14ac:dyDescent="0.25">
      <c r="A12" s="32"/>
      <c r="B12" s="290" t="str">
        <f>TEXT(Филиалы!L24,)</f>
        <v/>
      </c>
      <c r="C12" s="291"/>
      <c r="D12" s="291"/>
      <c r="E12" s="291"/>
      <c r="F12" s="292"/>
      <c r="G12" s="32"/>
      <c r="H12" s="290" t="str">
        <f>TEXT(Филиалы!L36,)</f>
        <v/>
      </c>
      <c r="I12" s="291"/>
      <c r="J12" s="291"/>
      <c r="K12" s="291"/>
      <c r="L12" s="292"/>
      <c r="M12" s="32"/>
      <c r="N12" s="290" t="str">
        <f>TEXT(Филиалы!L48,)</f>
        <v/>
      </c>
      <c r="O12" s="291"/>
      <c r="P12" s="291"/>
      <c r="Q12" s="291"/>
      <c r="R12" s="292"/>
      <c r="S12" s="32"/>
      <c r="T12" s="290" t="str">
        <f>TEXT(Филиалы!L60,)</f>
        <v/>
      </c>
      <c r="U12" s="291"/>
      <c r="V12" s="291"/>
      <c r="W12" s="291"/>
      <c r="X12" s="292"/>
      <c r="Y12" s="32"/>
      <c r="Z12" s="32"/>
      <c r="AA12" s="300" t="str">
        <f>TEXT(Филиалы!L28,)</f>
        <v/>
      </c>
      <c r="AB12" s="301"/>
      <c r="AC12" s="301"/>
      <c r="AD12" s="301"/>
      <c r="AE12" s="302"/>
      <c r="AF12" s="32"/>
      <c r="AG12" s="300" t="str">
        <f>TEXT(Филиалы!L40,)</f>
        <v/>
      </c>
      <c r="AH12" s="301"/>
      <c r="AI12" s="301"/>
      <c r="AJ12" s="301"/>
      <c r="AK12" s="302"/>
      <c r="AL12" s="32"/>
      <c r="AM12" s="300" t="str">
        <f>TEXT(Филиалы!L52,)</f>
        <v/>
      </c>
      <c r="AN12" s="301"/>
      <c r="AO12" s="301"/>
      <c r="AP12" s="301"/>
      <c r="AQ12" s="302"/>
      <c r="AR12" s="32"/>
      <c r="AS12" s="300" t="str">
        <f>TEXT(Филиалы!L64,)</f>
        <v/>
      </c>
      <c r="AT12" s="301"/>
      <c r="AU12" s="301"/>
      <c r="AV12" s="301"/>
      <c r="AW12" s="302"/>
      <c r="AX12" s="32"/>
      <c r="AY12" s="32"/>
      <c r="AZ12" s="303" t="str">
        <f>TEXT(Филиалы!L32,)</f>
        <v/>
      </c>
      <c r="BA12" s="304"/>
      <c r="BB12" s="304"/>
      <c r="BC12" s="304"/>
      <c r="BD12" s="305"/>
      <c r="BE12" s="32"/>
      <c r="BF12" s="303" t="str">
        <f>TEXT(Филиалы!L44,)</f>
        <v/>
      </c>
      <c r="BG12" s="304"/>
      <c r="BH12" s="304"/>
      <c r="BI12" s="304"/>
      <c r="BJ12" s="305"/>
      <c r="BK12" s="32"/>
      <c r="BL12" s="303" t="str">
        <f>TEXT(Филиалы!L56,)</f>
        <v/>
      </c>
      <c r="BM12" s="304"/>
      <c r="BN12" s="304"/>
      <c r="BO12" s="304"/>
      <c r="BP12" s="305"/>
      <c r="BQ12" s="32"/>
      <c r="BR12" s="303" t="str">
        <f>TEXT(Филиалы!L68,)</f>
        <v/>
      </c>
      <c r="BS12" s="304"/>
      <c r="BT12" s="304"/>
      <c r="BU12" s="304"/>
      <c r="BV12" s="305"/>
      <c r="BW12" s="32"/>
    </row>
    <row r="13" spans="1:75" s="60" customFormat="1" ht="48.75" customHeight="1" thickBot="1" x14ac:dyDescent="0.3">
      <c r="A13" s="59"/>
      <c r="B13" s="336" t="str">
        <f>TEXT(Филиалы!M24,)</f>
        <v/>
      </c>
      <c r="C13" s="337"/>
      <c r="D13" s="337"/>
      <c r="E13" s="337"/>
      <c r="F13" s="338"/>
      <c r="G13" s="59"/>
      <c r="H13" s="336" t="str">
        <f>TEXT(Филиалы!M36,)</f>
        <v/>
      </c>
      <c r="I13" s="337"/>
      <c r="J13" s="337"/>
      <c r="K13" s="337"/>
      <c r="L13" s="338"/>
      <c r="M13" s="59"/>
      <c r="N13" s="336" t="str">
        <f>TEXT(Филиалы!M48,)</f>
        <v/>
      </c>
      <c r="O13" s="337"/>
      <c r="P13" s="337"/>
      <c r="Q13" s="337"/>
      <c r="R13" s="338"/>
      <c r="S13" s="59"/>
      <c r="T13" s="336" t="str">
        <f>TEXT(Филиалы!M60,)</f>
        <v/>
      </c>
      <c r="U13" s="337"/>
      <c r="V13" s="337"/>
      <c r="W13" s="337"/>
      <c r="X13" s="338"/>
      <c r="Y13" s="59"/>
      <c r="Z13" s="59"/>
      <c r="AA13" s="339" t="str">
        <f>TEXT(Филиалы!M28,)</f>
        <v/>
      </c>
      <c r="AB13" s="340"/>
      <c r="AC13" s="340"/>
      <c r="AD13" s="340"/>
      <c r="AE13" s="341"/>
      <c r="AF13" s="59"/>
      <c r="AG13" s="339" t="str">
        <f>TEXT(Филиалы!M40,)</f>
        <v/>
      </c>
      <c r="AH13" s="340"/>
      <c r="AI13" s="340"/>
      <c r="AJ13" s="340"/>
      <c r="AK13" s="341"/>
      <c r="AL13" s="59"/>
      <c r="AM13" s="339" t="str">
        <f>TEXT(Филиалы!M52,)</f>
        <v/>
      </c>
      <c r="AN13" s="340"/>
      <c r="AO13" s="340"/>
      <c r="AP13" s="340"/>
      <c r="AQ13" s="341"/>
      <c r="AR13" s="59"/>
      <c r="AS13" s="339" t="str">
        <f>TEXT(Филиалы!M64,)</f>
        <v/>
      </c>
      <c r="AT13" s="340"/>
      <c r="AU13" s="340"/>
      <c r="AV13" s="340"/>
      <c r="AW13" s="341"/>
      <c r="AX13" s="59"/>
      <c r="AY13" s="59"/>
      <c r="AZ13" s="255" t="str">
        <f>TEXT(Филиалы!M32,)</f>
        <v/>
      </c>
      <c r="BA13" s="256"/>
      <c r="BB13" s="256"/>
      <c r="BC13" s="256"/>
      <c r="BD13" s="257"/>
      <c r="BE13" s="59"/>
      <c r="BF13" s="255" t="str">
        <f>TEXT(Филиалы!M44,)</f>
        <v/>
      </c>
      <c r="BG13" s="256"/>
      <c r="BH13" s="256"/>
      <c r="BI13" s="256"/>
      <c r="BJ13" s="257"/>
      <c r="BK13" s="59"/>
      <c r="BL13" s="255" t="str">
        <f>TEXT(Филиалы!M56,)</f>
        <v/>
      </c>
      <c r="BM13" s="256"/>
      <c r="BN13" s="256"/>
      <c r="BO13" s="256"/>
      <c r="BP13" s="257"/>
      <c r="BQ13" s="59"/>
      <c r="BR13" s="342" t="str">
        <f>TEXT(Филиалы!M68,)</f>
        <v/>
      </c>
      <c r="BS13" s="343"/>
      <c r="BT13" s="343"/>
      <c r="BU13" s="343"/>
      <c r="BV13" s="344"/>
      <c r="BW13" s="59"/>
    </row>
    <row r="14" spans="1:75" s="17" customFormat="1" ht="23.25" customHeight="1" x14ac:dyDescent="0.3"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</sheetData>
  <mergeCells count="34">
    <mergeCell ref="BR12:BV12"/>
    <mergeCell ref="BR13:BV13"/>
    <mergeCell ref="AG13:AK13"/>
    <mergeCell ref="AM13:AQ13"/>
    <mergeCell ref="AS13:AW13"/>
    <mergeCell ref="AZ13:BD13"/>
    <mergeCell ref="BF13:BJ13"/>
    <mergeCell ref="BL13:BP13"/>
    <mergeCell ref="B13:F13"/>
    <mergeCell ref="H13:L13"/>
    <mergeCell ref="N13:R13"/>
    <mergeCell ref="T13:X13"/>
    <mergeCell ref="AA13:AE13"/>
    <mergeCell ref="G10:S10"/>
    <mergeCell ref="AF10:AR10"/>
    <mergeCell ref="BE10:BQ10"/>
    <mergeCell ref="B12:F12"/>
    <mergeCell ref="H12:L12"/>
    <mergeCell ref="N12:R12"/>
    <mergeCell ref="T12:X12"/>
    <mergeCell ref="AA12:AE12"/>
    <mergeCell ref="AG12:AK12"/>
    <mergeCell ref="AM12:AQ12"/>
    <mergeCell ref="AS12:AW12"/>
    <mergeCell ref="AZ12:BD12"/>
    <mergeCell ref="BF12:BJ12"/>
    <mergeCell ref="BL12:BP12"/>
    <mergeCell ref="A1:BW1"/>
    <mergeCell ref="G4:BQ4"/>
    <mergeCell ref="Y6:AY6"/>
    <mergeCell ref="Y7:AY7"/>
    <mergeCell ref="G9:S9"/>
    <mergeCell ref="AF9:AR9"/>
    <mergeCell ref="BE9:BQ9"/>
  </mergeCells>
  <printOptions horizontalCentered="1" verticalCentered="1"/>
  <pageMargins left="0.31496062992125984" right="0.31496062992125984" top="0.23622047244094491" bottom="0.23622047244094491" header="0.31496062992125984" footer="0.19685039370078741"/>
  <pageSetup paperSize="9" scale="5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51"/>
  <sheetViews>
    <sheetView zoomScale="90" zoomScaleNormal="90" workbookViewId="0">
      <selection activeCell="G30" sqref="G30"/>
    </sheetView>
  </sheetViews>
  <sheetFormatPr defaultRowHeight="15" x14ac:dyDescent="0.25"/>
  <cols>
    <col min="1" max="1" width="11" style="7" bestFit="1" customWidth="1"/>
    <col min="2" max="2" width="9.42578125" style="7" customWidth="1"/>
    <col min="3" max="3" width="5" style="7" hidden="1" customWidth="1"/>
    <col min="4" max="4" width="53.28515625" style="7" hidden="1" customWidth="1"/>
    <col min="5" max="5" width="29.85546875" style="7" hidden="1" customWidth="1"/>
    <col min="6" max="6" width="88.7109375" bestFit="1" customWidth="1"/>
    <col min="7" max="7" width="24.5703125" bestFit="1" customWidth="1"/>
    <col min="8" max="8" width="9.85546875" bestFit="1" customWidth="1"/>
    <col min="9" max="9" width="8" bestFit="1" customWidth="1"/>
    <col min="10" max="12" width="12.28515625" bestFit="1" customWidth="1"/>
    <col min="13" max="13" width="11.42578125" bestFit="1" customWidth="1"/>
    <col min="14" max="14" width="7" bestFit="1" customWidth="1"/>
  </cols>
  <sheetData>
    <row r="1" spans="1:14" ht="63" customHeight="1" x14ac:dyDescent="0.25">
      <c r="A1" s="212" t="s">
        <v>5072</v>
      </c>
      <c r="B1" s="212"/>
      <c r="C1" s="212"/>
      <c r="D1" s="212"/>
      <c r="E1" s="212"/>
      <c r="F1" s="212"/>
      <c r="G1" s="212"/>
    </row>
    <row r="2" spans="1:14" ht="60" x14ac:dyDescent="0.25">
      <c r="A2" s="29" t="s">
        <v>4927</v>
      </c>
      <c r="B2" s="29" t="s">
        <v>4928</v>
      </c>
      <c r="C2" s="29"/>
      <c r="D2" s="29"/>
      <c r="E2" s="29"/>
      <c r="F2" s="126" t="str">
        <f>"Должностное звание Человека Огненного Состава "&amp;Наименование_Подразделения&amp;" "&amp;Изначальность&amp;" Изначальности"</f>
        <v>Должностное звание Человека Огненного Состава ИДИВО 192 Изначальности</v>
      </c>
      <c r="G2" s="129" t="s">
        <v>4742</v>
      </c>
      <c r="H2" s="129" t="s">
        <v>81</v>
      </c>
      <c r="I2" s="129" t="s">
        <v>10</v>
      </c>
      <c r="J2" s="129" t="s">
        <v>82</v>
      </c>
      <c r="K2" s="129" t="s">
        <v>83</v>
      </c>
      <c r="L2" s="129" t="s">
        <v>84</v>
      </c>
      <c r="M2" s="129" t="s">
        <v>12</v>
      </c>
      <c r="N2" s="129" t="s">
        <v>11</v>
      </c>
    </row>
    <row r="3" spans="1:14" x14ac:dyDescent="0.25">
      <c r="A3" s="138">
        <v>21</v>
      </c>
      <c r="B3" s="138">
        <v>69</v>
      </c>
      <c r="C3" s="184" t="str">
        <f>A3&amp;B3</f>
        <v>2169</v>
      </c>
      <c r="D3" s="171" t="str">
        <f t="shared" ref="D3:D37" si="0">IF(B3=69,"Человек Проявления, Глава Человеческого Синтеза ", IF(B3=70,"Человек Метагалактики, Глава Конфедеративного Синтеза ", IF(B3=71,"Человек Планеты, Глава Теофического Синтеза ","")))</f>
        <v xml:space="preserve">Человек Проявления, Глава Человеческого Синтеза </v>
      </c>
      <c r="E3" s="171" t="str">
        <f t="shared" ref="E3:E39" si="1">IFERROR(INDEX(Ипостась_Синтеза3_,A3-4),"")</f>
        <v>Владыки</v>
      </c>
      <c r="F3" s="112" t="str">
        <f t="shared" ref="F3:F39" si="2">IF(OR(D3="",E3=""),"",(D3&amp;E3&amp;" "&amp;Наименование_Подразделения&amp;" "&amp;Изначальность&amp;" Изначальности"))</f>
        <v>Человек Проявления, Глава Человеческого Синтеза Владыки ИДИВО 192 Изначальности</v>
      </c>
      <c r="G3" s="119" t="s">
        <v>5174</v>
      </c>
      <c r="H3" s="119"/>
      <c r="I3" s="119"/>
      <c r="J3" s="119"/>
      <c r="K3" s="119"/>
      <c r="L3" s="119"/>
      <c r="M3" s="119"/>
      <c r="N3" s="119"/>
    </row>
    <row r="4" spans="1:14" x14ac:dyDescent="0.25">
      <c r="A4" s="138">
        <v>21</v>
      </c>
      <c r="B4" s="138">
        <v>70</v>
      </c>
      <c r="C4" s="184" t="str">
        <f t="shared" ref="C4:C71" si="3">A4&amp;B4</f>
        <v>2170</v>
      </c>
      <c r="D4" s="171" t="str">
        <f t="shared" si="0"/>
        <v xml:space="preserve">Человек Метагалактики, Глава Конфедеративного Синтеза </v>
      </c>
      <c r="E4" s="171" t="str">
        <f t="shared" si="1"/>
        <v>Владыки</v>
      </c>
      <c r="F4" s="112" t="str">
        <f t="shared" si="2"/>
        <v>Человек Метагалактики, Глава Конфедеративного Синтеза Владыки ИДИВО 192 Изначальности</v>
      </c>
      <c r="G4" s="119" t="s">
        <v>5175</v>
      </c>
      <c r="H4" s="119"/>
      <c r="I4" s="119"/>
      <c r="J4" s="119"/>
      <c r="K4" s="119"/>
      <c r="L4" s="119"/>
      <c r="M4" s="119"/>
      <c r="N4" s="119"/>
    </row>
    <row r="5" spans="1:14" x14ac:dyDescent="0.25">
      <c r="A5" s="138">
        <v>21</v>
      </c>
      <c r="B5" s="138">
        <v>71</v>
      </c>
      <c r="C5" s="184" t="str">
        <f t="shared" si="3"/>
        <v>2171</v>
      </c>
      <c r="D5" s="171" t="str">
        <f t="shared" si="0"/>
        <v xml:space="preserve">Человек Планеты, Глава Теофического Синтеза </v>
      </c>
      <c r="E5" s="171" t="str">
        <f t="shared" ref="E5" si="4">IFERROR(INDEX(Ипостась_Синтеза3_,A5-4),"")</f>
        <v>Владыки</v>
      </c>
      <c r="F5" s="112" t="str">
        <f t="shared" si="2"/>
        <v>Человек Планеты, Глава Теофического Синтеза Владыки ИДИВО 192 Изначальности</v>
      </c>
      <c r="G5" s="119" t="s">
        <v>5176</v>
      </c>
      <c r="H5" s="119"/>
      <c r="I5" s="119"/>
      <c r="J5" s="119"/>
      <c r="K5" s="119"/>
      <c r="L5" s="119"/>
      <c r="M5" s="119"/>
      <c r="N5" s="119"/>
    </row>
    <row r="6" spans="1:14" x14ac:dyDescent="0.25">
      <c r="A6" s="138">
        <v>22</v>
      </c>
      <c r="B6" s="138">
        <v>69</v>
      </c>
      <c r="C6" s="184" t="str">
        <f t="shared" si="3"/>
        <v>2269</v>
      </c>
      <c r="D6" s="171" t="str">
        <f t="shared" si="0"/>
        <v xml:space="preserve">Человек Проявления, Глава Человеческого Синтеза </v>
      </c>
      <c r="E6" s="171" t="str">
        <f t="shared" si="1"/>
        <v>Учителя</v>
      </c>
      <c r="F6" s="112" t="str">
        <f t="shared" si="2"/>
        <v>Человек Проявления, Глава Человеческого Синтеза Учителя ИДИВО 192 Изначальности</v>
      </c>
      <c r="G6" s="119" t="s">
        <v>5177</v>
      </c>
      <c r="H6" s="119"/>
      <c r="I6" s="119"/>
      <c r="J6" s="119"/>
      <c r="K6" s="119"/>
      <c r="L6" s="119"/>
      <c r="M6" s="119"/>
      <c r="N6" s="119"/>
    </row>
    <row r="7" spans="1:14" x14ac:dyDescent="0.25">
      <c r="A7" s="138">
        <v>23</v>
      </c>
      <c r="B7" s="138">
        <v>69</v>
      </c>
      <c r="C7" s="184" t="str">
        <f t="shared" si="3"/>
        <v>2369</v>
      </c>
      <c r="D7" s="171" t="str">
        <f t="shared" si="0"/>
        <v xml:space="preserve">Человек Проявления, Глава Человеческого Синтеза </v>
      </c>
      <c r="E7" s="171" t="str">
        <f t="shared" si="1"/>
        <v>Логоса</v>
      </c>
      <c r="F7" s="112" t="str">
        <f t="shared" si="2"/>
        <v>Человек Проявления, Глава Человеческого Синтеза Логоса ИДИВО 192 Изначальности</v>
      </c>
      <c r="G7" s="119" t="s">
        <v>5178</v>
      </c>
      <c r="H7" s="119"/>
      <c r="I7" s="119"/>
      <c r="J7" s="119"/>
      <c r="K7" s="119"/>
      <c r="L7" s="119"/>
      <c r="M7" s="119"/>
      <c r="N7" s="119"/>
    </row>
    <row r="8" spans="1:14" x14ac:dyDescent="0.25">
      <c r="A8" s="138">
        <v>24</v>
      </c>
      <c r="B8" s="138">
        <v>69</v>
      </c>
      <c r="C8" s="184" t="str">
        <f t="shared" si="3"/>
        <v>2469</v>
      </c>
      <c r="D8" s="171" t="str">
        <f t="shared" si="0"/>
        <v xml:space="preserve">Человек Проявления, Глава Человеческого Синтеза </v>
      </c>
      <c r="E8" s="171" t="str">
        <f t="shared" si="1"/>
        <v>Аспекта</v>
      </c>
      <c r="F8" s="112" t="str">
        <f t="shared" si="2"/>
        <v>Человек Проявления, Глава Человеческого Синтеза Аспекта ИДИВО 192 Изначальности</v>
      </c>
      <c r="G8" s="119" t="s">
        <v>4843</v>
      </c>
      <c r="H8" s="119"/>
      <c r="I8" s="119"/>
      <c r="J8" s="119"/>
      <c r="K8" s="119"/>
      <c r="L8" s="119"/>
      <c r="M8" s="119"/>
      <c r="N8" s="119"/>
    </row>
    <row r="9" spans="1:14" x14ac:dyDescent="0.25">
      <c r="A9" s="138">
        <v>25</v>
      </c>
      <c r="B9" s="138">
        <v>69</v>
      </c>
      <c r="C9" s="184" t="str">
        <f t="shared" si="3"/>
        <v>2569</v>
      </c>
      <c r="D9" s="171" t="str">
        <f t="shared" si="0"/>
        <v xml:space="preserve">Человек Проявления, Глава Человеческого Синтеза </v>
      </c>
      <c r="E9" s="171" t="str">
        <f t="shared" si="1"/>
        <v>Ипостаси</v>
      </c>
      <c r="F9" s="112" t="str">
        <f t="shared" si="2"/>
        <v>Человек Проявления, Глава Человеческого Синтеза Ипостаси ИДИВО 192 Изначальности</v>
      </c>
      <c r="G9" s="119" t="s">
        <v>5180</v>
      </c>
      <c r="H9" s="119"/>
      <c r="I9" s="119"/>
      <c r="J9" s="119"/>
      <c r="K9" s="119"/>
      <c r="L9" s="119"/>
      <c r="M9" s="119"/>
      <c r="N9" s="119"/>
    </row>
    <row r="10" spans="1:14" x14ac:dyDescent="0.25">
      <c r="A10" s="138">
        <v>26</v>
      </c>
      <c r="B10" s="138">
        <v>69</v>
      </c>
      <c r="C10" s="184" t="str">
        <f t="shared" si="3"/>
        <v>2669</v>
      </c>
      <c r="D10" s="171" t="str">
        <f t="shared" si="0"/>
        <v xml:space="preserve">Человек Проявления, Глава Человеческого Синтеза </v>
      </c>
      <c r="E10" s="171" t="str">
        <f t="shared" si="1"/>
        <v>Сотрудника</v>
      </c>
      <c r="F10" s="112" t="str">
        <f t="shared" si="2"/>
        <v>Человек Проявления, Глава Человеческого Синтеза Сотрудника ИДИВО 192 Изначальности</v>
      </c>
      <c r="G10" s="119" t="s">
        <v>5181</v>
      </c>
      <c r="H10" s="119"/>
      <c r="I10" s="119"/>
      <c r="J10" s="119"/>
      <c r="K10" s="119"/>
      <c r="L10" s="119"/>
      <c r="M10" s="119"/>
      <c r="N10" s="119"/>
    </row>
    <row r="11" spans="1:14" x14ac:dyDescent="0.25">
      <c r="A11" s="138">
        <v>26</v>
      </c>
      <c r="B11" s="138">
        <v>70</v>
      </c>
      <c r="C11" s="184" t="str">
        <f t="shared" si="3"/>
        <v>2670</v>
      </c>
      <c r="D11" s="171" t="str">
        <f t="shared" si="0"/>
        <v xml:space="preserve">Человек Метагалактики, Глава Конфедеративного Синтеза </v>
      </c>
      <c r="E11" s="171" t="str">
        <f t="shared" si="1"/>
        <v>Сотрудника</v>
      </c>
      <c r="F11" s="112" t="str">
        <f t="shared" si="2"/>
        <v>Человек Метагалактики, Глава Конфедеративного Синтеза Сотрудника ИДИВО 192 Изначальности</v>
      </c>
      <c r="G11" s="119" t="s">
        <v>5182</v>
      </c>
      <c r="H11" s="119"/>
      <c r="I11" s="119"/>
      <c r="J11" s="119"/>
      <c r="K11" s="119"/>
      <c r="L11" s="119"/>
      <c r="M11" s="119"/>
      <c r="N11" s="119"/>
    </row>
    <row r="12" spans="1:14" x14ac:dyDescent="0.25">
      <c r="A12" s="138">
        <v>27</v>
      </c>
      <c r="B12" s="138">
        <v>69</v>
      </c>
      <c r="C12" s="184" t="str">
        <f t="shared" ref="C12:C13" si="5">A12&amp;B12</f>
        <v>2769</v>
      </c>
      <c r="D12" s="171" t="str">
        <f t="shared" ref="D12:D13" si="6">IF(B12=69,"Человек Проявления, Глава Человеческого Синтеза ", IF(B12=70,"Человек Метагалактики, Глава Конфедеративного Синтеза ", IF(B12=71,"Человек Планеты, Глава Теофического Синтеза ","")))</f>
        <v xml:space="preserve">Человек Проявления, Глава Человеческого Синтеза </v>
      </c>
      <c r="E12" s="171" t="str">
        <f t="shared" ref="E12:E13" si="7">IFERROR(INDEX(Ипостась_Синтеза3_,A12-4),"")</f>
        <v>Ведущего</v>
      </c>
      <c r="F12" s="112" t="str">
        <f>IF(OR(D12="",E12=""),"",(D12&amp;E12&amp;" "&amp;Наименование_Подразделения&amp;" "&amp;Изначальность&amp;" Изначальности"))</f>
        <v>Человек Проявления, Глава Человеческого Синтеза Ведущего ИДИВО 192 Изначальности</v>
      </c>
      <c r="G12" s="119" t="s">
        <v>5269</v>
      </c>
      <c r="H12" s="119"/>
      <c r="I12" s="119"/>
      <c r="J12" s="119"/>
      <c r="K12" s="119"/>
      <c r="L12" s="119"/>
      <c r="M12" s="119"/>
      <c r="N12" s="119"/>
    </row>
    <row r="13" spans="1:14" x14ac:dyDescent="0.25">
      <c r="A13" s="138">
        <v>28</v>
      </c>
      <c r="B13" s="138">
        <v>69</v>
      </c>
      <c r="C13" s="184" t="str">
        <f t="shared" si="5"/>
        <v>2869</v>
      </c>
      <c r="D13" s="171" t="str">
        <f t="shared" si="6"/>
        <v xml:space="preserve">Человек Проявления, Глава Человеческого Синтеза </v>
      </c>
      <c r="E13" s="171" t="str">
        <f t="shared" si="7"/>
        <v>Праведника</v>
      </c>
      <c r="F13" s="112" t="str">
        <f t="shared" ref="F13" si="8">IF(OR(D13="",E13=""),"",(D13&amp;E13&amp;" "&amp;Наименование_Подразделения&amp;" "&amp;Изначальность&amp;" Изначальности"))</f>
        <v>Человек Проявления, Глава Человеческого Синтеза Праведника ИДИВО 192 Изначальности</v>
      </c>
      <c r="G13" s="119" t="s">
        <v>5270</v>
      </c>
      <c r="H13" s="119"/>
      <c r="I13" s="119"/>
      <c r="J13" s="119"/>
      <c r="K13" s="119"/>
      <c r="L13" s="119"/>
      <c r="M13" s="119"/>
      <c r="N13" s="119"/>
    </row>
    <row r="14" spans="1:14" x14ac:dyDescent="0.25">
      <c r="A14" s="138">
        <v>30</v>
      </c>
      <c r="B14" s="138">
        <v>69</v>
      </c>
      <c r="C14" s="184" t="str">
        <f t="shared" si="3"/>
        <v>3069</v>
      </c>
      <c r="D14" s="171" t="str">
        <f t="shared" si="0"/>
        <v xml:space="preserve">Человек Проявления, Глава Человеческого Синтеза </v>
      </c>
      <c r="E14" s="171" t="str">
        <f t="shared" si="1"/>
        <v>Архата</v>
      </c>
      <c r="F14" s="112" t="str">
        <f t="shared" si="2"/>
        <v>Человек Проявления, Глава Человеческого Синтеза Архата ИДИВО 192 Изначальности</v>
      </c>
      <c r="G14" s="119" t="s">
        <v>5183</v>
      </c>
      <c r="H14" s="119"/>
      <c r="I14" s="119"/>
      <c r="J14" s="119"/>
      <c r="K14" s="119"/>
      <c r="L14" s="119"/>
      <c r="M14" s="119"/>
      <c r="N14" s="119"/>
    </row>
    <row r="15" spans="1:14" x14ac:dyDescent="0.25">
      <c r="A15" s="138">
        <v>30</v>
      </c>
      <c r="B15" s="138">
        <v>70</v>
      </c>
      <c r="C15" s="184" t="str">
        <f t="shared" ref="C15" si="9">A15&amp;B15</f>
        <v>3070</v>
      </c>
      <c r="D15" s="171" t="str">
        <f t="shared" si="0"/>
        <v xml:space="preserve">Человек Метагалактики, Глава Конфедеративного Синтеза </v>
      </c>
      <c r="E15" s="171" t="str">
        <f t="shared" ref="E15" si="10">IFERROR(INDEX(Ипостась_Синтеза3_,A15-4),"")</f>
        <v>Архата</v>
      </c>
      <c r="F15" s="112" t="str">
        <f t="shared" ref="F15" si="11">IF(OR(D15="",E15=""),"",(D15&amp;E15&amp;" "&amp;Наименование_Подразделения&amp;" "&amp;Изначальность&amp;" Изначальности"))</f>
        <v>Человек Метагалактики, Глава Конфедеративного Синтеза Архата ИДИВО 192 Изначальности</v>
      </c>
      <c r="G15" s="119" t="s">
        <v>5219</v>
      </c>
      <c r="H15" s="119"/>
      <c r="I15" s="119"/>
      <c r="J15" s="119"/>
      <c r="K15" s="119"/>
      <c r="L15" s="119"/>
      <c r="M15" s="119"/>
      <c r="N15" s="119"/>
    </row>
    <row r="16" spans="1:14" x14ac:dyDescent="0.25">
      <c r="A16" s="138">
        <v>32</v>
      </c>
      <c r="B16" s="138">
        <v>69</v>
      </c>
      <c r="C16" s="184" t="str">
        <f t="shared" ref="C16" si="12">A16&amp;B16</f>
        <v>3269</v>
      </c>
      <c r="D16" s="171" t="str">
        <f t="shared" ref="D16" si="13">IF(B16=69,"Человек Проявления, Глава Человеческого Синтеза ", IF(B16=70,"Человек Метагалактики, Глава Конфедеративного Синтеза ", IF(B16=71,"Человек Планеты, Глава Теофического Синтеза ","")))</f>
        <v xml:space="preserve">Человек Проявления, Глава Человеческого Синтеза </v>
      </c>
      <c r="E16" s="171" t="str">
        <f t="shared" ref="E16" si="14">IFERROR(INDEX(Ипостась_Синтеза3_,A16-4),"")</f>
        <v>Ока</v>
      </c>
      <c r="F16" s="112" t="str">
        <f t="shared" ref="F16" si="15">IF(OR(D16="",E16=""),"",(D16&amp;E16&amp;" "&amp;Наименование_Подразделения&amp;" "&amp;Изначальность&amp;" Изначальности"))</f>
        <v>Человек Проявления, Глава Человеческого Синтеза Ока ИДИВО 192 Изначальности</v>
      </c>
      <c r="G16" s="119" t="s">
        <v>5272</v>
      </c>
      <c r="H16" s="119"/>
      <c r="I16" s="119"/>
      <c r="J16" s="119"/>
      <c r="K16" s="119"/>
      <c r="L16" s="119"/>
      <c r="M16" s="119"/>
      <c r="N16" s="119"/>
    </row>
    <row r="17" spans="1:14" x14ac:dyDescent="0.25">
      <c r="A17" s="138">
        <v>35</v>
      </c>
      <c r="B17" s="138">
        <v>69</v>
      </c>
      <c r="C17" s="184" t="str">
        <f t="shared" si="3"/>
        <v>3569</v>
      </c>
      <c r="D17" s="171" t="str">
        <f t="shared" si="0"/>
        <v xml:space="preserve">Человек Проявления, Глава Человеческого Синтеза </v>
      </c>
      <c r="E17" s="171" t="str">
        <f t="shared" si="1"/>
        <v>Омеги</v>
      </c>
      <c r="F17" s="112" t="str">
        <f t="shared" si="2"/>
        <v>Человек Проявления, Глава Человеческого Синтеза Омеги ИДИВО 192 Изначальности</v>
      </c>
      <c r="G17" s="119" t="s">
        <v>5184</v>
      </c>
      <c r="H17" s="119"/>
      <c r="I17" s="119"/>
      <c r="J17" s="119"/>
      <c r="K17" s="119"/>
      <c r="L17" s="119"/>
      <c r="M17" s="119"/>
      <c r="N17" s="119"/>
    </row>
    <row r="18" spans="1:14" x14ac:dyDescent="0.25">
      <c r="A18" s="138">
        <v>35</v>
      </c>
      <c r="B18" s="138">
        <v>70</v>
      </c>
      <c r="C18" s="184" t="str">
        <f t="shared" si="3"/>
        <v>3570</v>
      </c>
      <c r="D18" s="171" t="str">
        <f t="shared" si="0"/>
        <v xml:space="preserve">Человек Метагалактики, Глава Конфедеративного Синтеза </v>
      </c>
      <c r="E18" s="171" t="str">
        <f t="shared" si="1"/>
        <v>Омеги</v>
      </c>
      <c r="F18" s="112" t="str">
        <f t="shared" si="2"/>
        <v>Человек Метагалактики, Глава Конфедеративного Синтеза Омеги ИДИВО 192 Изначальности</v>
      </c>
      <c r="G18" s="119" t="s">
        <v>5185</v>
      </c>
      <c r="H18" s="119"/>
      <c r="I18" s="119"/>
      <c r="J18" s="119"/>
      <c r="K18" s="119"/>
      <c r="L18" s="119"/>
      <c r="M18" s="119"/>
      <c r="N18" s="119"/>
    </row>
    <row r="19" spans="1:14" x14ac:dyDescent="0.25">
      <c r="A19" s="138">
        <v>38</v>
      </c>
      <c r="B19" s="138">
        <v>69</v>
      </c>
      <c r="C19" s="184" t="str">
        <f t="shared" si="3"/>
        <v>3869</v>
      </c>
      <c r="D19" s="171" t="str">
        <f t="shared" si="0"/>
        <v xml:space="preserve">Человек Проявления, Глава Человеческого Синтеза </v>
      </c>
      <c r="E19" s="171" t="str">
        <f t="shared" si="1"/>
        <v>Физического Тела</v>
      </c>
      <c r="F19" s="112" t="str">
        <f t="shared" si="2"/>
        <v>Человек Проявления, Глава Человеческого Синтеза Физического Тела ИДИВО 192 Изначальности</v>
      </c>
      <c r="G19" s="119" t="s">
        <v>5186</v>
      </c>
      <c r="H19" s="119"/>
      <c r="I19" s="119"/>
      <c r="J19" s="119"/>
      <c r="K19" s="119"/>
      <c r="L19" s="119"/>
      <c r="M19" s="119"/>
      <c r="N19" s="119"/>
    </row>
    <row r="20" spans="1:14" x14ac:dyDescent="0.25">
      <c r="A20" s="138">
        <v>38</v>
      </c>
      <c r="B20" s="138">
        <v>70</v>
      </c>
      <c r="C20" s="184" t="str">
        <f t="shared" si="3"/>
        <v>3870</v>
      </c>
      <c r="D20" s="171" t="str">
        <f t="shared" si="0"/>
        <v xml:space="preserve">Человек Метагалактики, Глава Конфедеративного Синтеза </v>
      </c>
      <c r="E20" s="171" t="str">
        <f t="shared" si="1"/>
        <v>Физического Тела</v>
      </c>
      <c r="F20" s="112" t="str">
        <f>IF(OR(D20="",E20=""),"",(D20&amp;E20&amp;" "&amp;Наименование_Подразделения&amp;" "&amp;Изначальность&amp;" Изначальности"))</f>
        <v>Человек Метагалактики, Глава Конфедеративного Синтеза Физического Тела ИДИВО 192 Изначальности</v>
      </c>
      <c r="G20" s="119" t="s">
        <v>5187</v>
      </c>
      <c r="H20" s="119"/>
      <c r="I20" s="119"/>
      <c r="J20" s="119"/>
      <c r="K20" s="119"/>
      <c r="L20" s="119"/>
      <c r="M20" s="119"/>
      <c r="N20" s="119"/>
    </row>
    <row r="21" spans="1:14" x14ac:dyDescent="0.25">
      <c r="A21" s="138">
        <v>41</v>
      </c>
      <c r="B21" s="138">
        <v>69</v>
      </c>
      <c r="C21" s="184" t="str">
        <f t="shared" si="3"/>
        <v>4169</v>
      </c>
      <c r="D21" s="171" t="str">
        <f t="shared" si="0"/>
        <v xml:space="preserve">Человек Проявления, Глава Человеческого Синтеза </v>
      </c>
      <c r="E21" s="171" t="str">
        <f t="shared" si="1"/>
        <v>Мышления</v>
      </c>
      <c r="F21" s="112" t="str">
        <f t="shared" si="2"/>
        <v>Человек Проявления, Глава Человеческого Синтеза Мышления ИДИВО 192 Изначальности</v>
      </c>
      <c r="G21" s="119" t="s">
        <v>5188</v>
      </c>
      <c r="H21" s="119"/>
      <c r="I21" s="119"/>
      <c r="J21" s="119"/>
      <c r="K21" s="119"/>
      <c r="L21" s="119"/>
      <c r="M21" s="119"/>
      <c r="N21" s="119"/>
    </row>
    <row r="22" spans="1:14" x14ac:dyDescent="0.25">
      <c r="A22" s="138">
        <v>42</v>
      </c>
      <c r="B22" s="138">
        <v>69</v>
      </c>
      <c r="C22" s="184" t="str">
        <f t="shared" si="3"/>
        <v>4269</v>
      </c>
      <c r="D22" s="171" t="str">
        <f t="shared" si="0"/>
        <v xml:space="preserve">Человек Проявления, Глава Человеческого Синтеза </v>
      </c>
      <c r="E22" s="171" t="str">
        <f t="shared" si="1"/>
        <v>Головерсума</v>
      </c>
      <c r="F22" s="112" t="str">
        <f t="shared" si="2"/>
        <v>Человек Проявления, Глава Человеческого Синтеза Головерсума ИДИВО 192 Изначальности</v>
      </c>
      <c r="G22" s="119" t="s">
        <v>5189</v>
      </c>
      <c r="H22" s="119"/>
      <c r="I22" s="119"/>
      <c r="J22" s="119"/>
      <c r="K22" s="119"/>
      <c r="L22" s="119"/>
      <c r="M22" s="119"/>
      <c r="N22" s="119"/>
    </row>
    <row r="23" spans="1:14" x14ac:dyDescent="0.25">
      <c r="A23" s="138">
        <v>42</v>
      </c>
      <c r="B23" s="138">
        <v>70</v>
      </c>
      <c r="C23" s="184" t="str">
        <f t="shared" si="3"/>
        <v>4270</v>
      </c>
      <c r="D23" s="171" t="str">
        <f t="shared" si="0"/>
        <v xml:space="preserve">Человек Метагалактики, Глава Конфедеративного Синтеза </v>
      </c>
      <c r="E23" s="171" t="str">
        <f t="shared" si="1"/>
        <v>Головерсума</v>
      </c>
      <c r="F23" s="112" t="str">
        <f t="shared" si="2"/>
        <v>Человек Метагалактики, Глава Конфедеративного Синтеза Головерсума ИДИВО 192 Изначальности</v>
      </c>
      <c r="G23" s="119" t="s">
        <v>5190</v>
      </c>
      <c r="H23" s="119"/>
      <c r="I23" s="119"/>
      <c r="J23" s="119"/>
      <c r="K23" s="119"/>
      <c r="L23" s="119"/>
      <c r="M23" s="119"/>
      <c r="N23" s="119"/>
    </row>
    <row r="24" spans="1:14" x14ac:dyDescent="0.25">
      <c r="A24" s="138">
        <v>46</v>
      </c>
      <c r="B24" s="138">
        <v>69</v>
      </c>
      <c r="C24" s="184" t="str">
        <f t="shared" si="3"/>
        <v>4669</v>
      </c>
      <c r="D24" s="171" t="str">
        <f t="shared" si="0"/>
        <v xml:space="preserve">Человек Проявления, Глава Человеческого Синтеза </v>
      </c>
      <c r="E24" s="171" t="str">
        <f t="shared" si="1"/>
        <v>Синтезтела</v>
      </c>
      <c r="F24" s="112" t="str">
        <f t="shared" si="2"/>
        <v>Человек Проявления, Глава Человеческого Синтеза Синтезтела ИДИВО 192 Изначальности</v>
      </c>
      <c r="G24" s="119" t="s">
        <v>5191</v>
      </c>
      <c r="H24" s="119"/>
      <c r="I24" s="119"/>
      <c r="J24" s="119"/>
      <c r="K24" s="119"/>
      <c r="L24" s="119"/>
      <c r="M24" s="119"/>
      <c r="N24" s="119"/>
    </row>
    <row r="25" spans="1:14" x14ac:dyDescent="0.25">
      <c r="A25" s="138">
        <v>51</v>
      </c>
      <c r="B25" s="138">
        <v>69</v>
      </c>
      <c r="C25" s="184" t="str">
        <f t="shared" ref="C25" si="16">A25&amp;B25</f>
        <v>5169</v>
      </c>
      <c r="D25" s="171" t="str">
        <f t="shared" ref="D25" si="17">IF(B25=69,"Человек Проявления, Глава Человеческого Синтеза ", IF(B25=70,"Человек Метагалактики, Глава Конфедеративного Синтеза ", IF(B25=71,"Человек Планеты, Глава Теофического Синтеза ","")))</f>
        <v xml:space="preserve">Человек Проявления, Глава Человеческого Синтеза </v>
      </c>
      <c r="E25" s="171" t="str">
        <f t="shared" ref="E25" si="18">IFERROR(INDEX(Ипостась_Синтеза3_,A25-4),"")</f>
        <v>Огненной Нити</v>
      </c>
      <c r="F25" s="112" t="str">
        <f t="shared" ref="F25" si="19">IF(OR(D25="",E25=""),"",(D25&amp;E25&amp;" "&amp;Наименование_Подразделения&amp;" "&amp;Изначальность&amp;" Изначальности"))</f>
        <v>Человек Проявления, Глава Человеческого Синтеза Огненной Нити ИДИВО 192 Изначальности</v>
      </c>
      <c r="G25" s="119" t="s">
        <v>5258</v>
      </c>
      <c r="H25" s="119"/>
      <c r="I25" s="119"/>
      <c r="J25" s="119"/>
      <c r="K25" s="119"/>
      <c r="L25" s="119"/>
      <c r="M25" s="119"/>
      <c r="N25" s="119"/>
    </row>
    <row r="26" spans="1:14" x14ac:dyDescent="0.25">
      <c r="A26" s="138">
        <v>52</v>
      </c>
      <c r="B26" s="138">
        <v>69</v>
      </c>
      <c r="C26" s="184" t="str">
        <f t="shared" si="3"/>
        <v>5269</v>
      </c>
      <c r="D26" s="171" t="str">
        <f t="shared" si="0"/>
        <v xml:space="preserve">Человек Проявления, Глава Человеческого Синтеза </v>
      </c>
      <c r="E26" s="171" t="str">
        <f t="shared" si="1"/>
        <v>Пламени Отца</v>
      </c>
      <c r="F26" s="112" t="str">
        <f t="shared" si="2"/>
        <v>Человек Проявления, Глава Человеческого Синтеза Пламени Отца ИДИВО 192 Изначальности</v>
      </c>
      <c r="G26" s="119" t="s">
        <v>5192</v>
      </c>
      <c r="H26" s="119"/>
      <c r="I26" s="119"/>
      <c r="J26" s="119"/>
      <c r="K26" s="119"/>
      <c r="L26" s="119"/>
      <c r="M26" s="119"/>
      <c r="N26" s="119"/>
    </row>
    <row r="27" spans="1:14" x14ac:dyDescent="0.25">
      <c r="A27" s="138">
        <v>53</v>
      </c>
      <c r="B27" s="138">
        <v>69</v>
      </c>
      <c r="C27" s="184" t="str">
        <f t="shared" si="3"/>
        <v>5369</v>
      </c>
      <c r="D27" s="171" t="str">
        <f t="shared" si="0"/>
        <v xml:space="preserve">Человек Проявления, Глава Человеческого Синтеза </v>
      </c>
      <c r="E27" s="171" t="str">
        <f t="shared" si="1"/>
        <v>ИДИВО Человека Метагалактики</v>
      </c>
      <c r="F27" s="112" t="str">
        <f t="shared" si="2"/>
        <v>Человек Проявления, Глава Человеческого Синтеза ИДИВО Человека Метагалактики ИДИВО 192 Изначальности</v>
      </c>
      <c r="G27" s="119" t="s">
        <v>5193</v>
      </c>
      <c r="H27" s="119"/>
      <c r="I27" s="119"/>
      <c r="J27" s="119"/>
      <c r="K27" s="119"/>
      <c r="L27" s="119"/>
      <c r="M27" s="119"/>
      <c r="N27" s="119"/>
    </row>
    <row r="28" spans="1:14" x14ac:dyDescent="0.25">
      <c r="A28" s="138">
        <v>54</v>
      </c>
      <c r="B28" s="138">
        <v>69</v>
      </c>
      <c r="C28" s="184" t="str">
        <f t="shared" si="3"/>
        <v>5469</v>
      </c>
      <c r="D28" s="171" t="str">
        <f t="shared" si="0"/>
        <v xml:space="preserve">Человек Проявления, Глава Человеческого Синтеза </v>
      </c>
      <c r="E28" s="171" t="str">
        <f t="shared" si="1"/>
        <v>Трансвизора</v>
      </c>
      <c r="F28" s="112" t="str">
        <f t="shared" si="2"/>
        <v>Человек Проявления, Глава Человеческого Синтеза Трансвизора ИДИВО 192 Изначальности</v>
      </c>
      <c r="G28" s="119" t="s">
        <v>5194</v>
      </c>
      <c r="H28" s="119"/>
      <c r="I28" s="119"/>
      <c r="J28" s="119"/>
      <c r="K28" s="119"/>
      <c r="L28" s="119"/>
      <c r="M28" s="119"/>
      <c r="N28" s="119"/>
    </row>
    <row r="29" spans="1:14" x14ac:dyDescent="0.25">
      <c r="A29" s="138">
        <v>57</v>
      </c>
      <c r="B29" s="138">
        <v>69</v>
      </c>
      <c r="C29" s="184" t="str">
        <f t="shared" si="3"/>
        <v>5769</v>
      </c>
      <c r="D29" s="171" t="str">
        <f t="shared" si="0"/>
        <v xml:space="preserve">Человек Проявления, Глава Человеческого Синтеза </v>
      </c>
      <c r="E29" s="171" t="str">
        <f t="shared" si="1"/>
        <v>Веры</v>
      </c>
      <c r="F29" s="112" t="str">
        <f t="shared" si="2"/>
        <v>Человек Проявления, Глава Человеческого Синтеза Веры ИДИВО 192 Изначальности</v>
      </c>
      <c r="G29" s="119" t="s">
        <v>4860</v>
      </c>
      <c r="H29" s="119"/>
      <c r="I29" s="119"/>
      <c r="J29" s="119"/>
      <c r="K29" s="119"/>
      <c r="L29" s="119"/>
      <c r="M29" s="119"/>
      <c r="N29" s="119"/>
    </row>
    <row r="30" spans="1:14" x14ac:dyDescent="0.25">
      <c r="A30" s="138">
        <v>58</v>
      </c>
      <c r="B30" s="138">
        <v>69</v>
      </c>
      <c r="C30" s="184" t="str">
        <f t="shared" si="3"/>
        <v>5869</v>
      </c>
      <c r="D30" s="171" t="str">
        <f t="shared" si="0"/>
        <v xml:space="preserve">Человек Проявления, Глава Человеческого Синтеза </v>
      </c>
      <c r="E30" s="171" t="str">
        <f t="shared" si="1"/>
        <v>Чувствознания</v>
      </c>
      <c r="F30" s="112" t="str">
        <f t="shared" si="2"/>
        <v>Человек Проявления, Глава Человеческого Синтеза Чувствознания ИДИВО 192 Изначальности</v>
      </c>
      <c r="G30" s="119" t="s">
        <v>5196</v>
      </c>
      <c r="H30" s="119"/>
      <c r="I30" s="119"/>
      <c r="J30" s="119"/>
      <c r="K30" s="119"/>
      <c r="L30" s="119"/>
      <c r="M30" s="119"/>
      <c r="N30" s="119"/>
    </row>
    <row r="31" spans="1:14" x14ac:dyDescent="0.25">
      <c r="A31" s="138">
        <v>58</v>
      </c>
      <c r="B31" s="138">
        <v>70</v>
      </c>
      <c r="C31" s="184" t="str">
        <f t="shared" si="3"/>
        <v>5870</v>
      </c>
      <c r="D31" s="171" t="str">
        <f t="shared" si="0"/>
        <v xml:space="preserve">Человек Метагалактики, Глава Конфедеративного Синтеза </v>
      </c>
      <c r="E31" s="171" t="str">
        <f t="shared" si="1"/>
        <v>Чувствознания</v>
      </c>
      <c r="F31" s="112" t="str">
        <f t="shared" si="2"/>
        <v>Человек Метагалактики, Глава Конфедеративного Синтеза Чувствознания ИДИВО 192 Изначальности</v>
      </c>
      <c r="G31" s="119" t="s">
        <v>5197</v>
      </c>
      <c r="H31" s="119"/>
      <c r="I31" s="119"/>
      <c r="J31" s="119"/>
      <c r="K31" s="119"/>
      <c r="L31" s="119"/>
      <c r="M31" s="119"/>
      <c r="N31" s="119"/>
    </row>
    <row r="32" spans="1:14" x14ac:dyDescent="0.25">
      <c r="A32" s="138">
        <v>62</v>
      </c>
      <c r="B32" s="138">
        <v>69</v>
      </c>
      <c r="C32" s="184" t="str">
        <f t="shared" si="3"/>
        <v>6269</v>
      </c>
      <c r="D32" s="171" t="str">
        <f t="shared" si="0"/>
        <v xml:space="preserve">Человек Проявления, Глава Человеческого Синтеза </v>
      </c>
      <c r="E32" s="171" t="str">
        <f t="shared" si="1"/>
        <v>Столпа</v>
      </c>
      <c r="F32" s="112" t="str">
        <f t="shared" si="2"/>
        <v>Человек Проявления, Глава Человеческого Синтеза Столпа ИДИВО 192 Изначальности</v>
      </c>
      <c r="G32" s="119" t="s">
        <v>5271</v>
      </c>
      <c r="H32" s="119"/>
      <c r="I32" s="119"/>
      <c r="J32" s="119"/>
      <c r="K32" s="119"/>
      <c r="L32" s="119"/>
      <c r="M32" s="119"/>
      <c r="N32" s="119"/>
    </row>
    <row r="33" spans="1:14" x14ac:dyDescent="0.25">
      <c r="A33" s="138">
        <v>66</v>
      </c>
      <c r="B33" s="138">
        <v>70</v>
      </c>
      <c r="C33" s="184" t="str">
        <f t="shared" ref="C33" si="20">A33&amp;B33</f>
        <v>6670</v>
      </c>
      <c r="D33" s="171" t="str">
        <f t="shared" si="0"/>
        <v xml:space="preserve">Человек Метагалактики, Глава Конфедеративного Синтеза </v>
      </c>
      <c r="E33" s="171" t="str">
        <f t="shared" ref="E33" si="21">IFERROR(INDEX(Ипостась_Синтеза3_,A33-4),"")</f>
        <v>Души</v>
      </c>
      <c r="F33" s="112" t="str">
        <f t="shared" ref="F33" si="22">IF(OR(D33="",E33=""),"",(D33&amp;E33&amp;" "&amp;Наименование_Подразделения&amp;" "&amp;Изначальность&amp;" Изначальности"))</f>
        <v>Человек Метагалактики, Глава Конфедеративного Синтеза Души ИДИВО 192 Изначальности</v>
      </c>
      <c r="G33" s="119" t="s">
        <v>5220</v>
      </c>
      <c r="H33" s="119"/>
      <c r="I33" s="119"/>
      <c r="J33" s="119"/>
      <c r="K33" s="119"/>
      <c r="L33" s="119"/>
      <c r="M33" s="119"/>
      <c r="N33" s="119"/>
    </row>
    <row r="34" spans="1:14" x14ac:dyDescent="0.25">
      <c r="A34" s="138">
        <v>68</v>
      </c>
      <c r="B34" s="138">
        <v>69</v>
      </c>
      <c r="C34" s="184" t="str">
        <f t="shared" si="3"/>
        <v>6869</v>
      </c>
      <c r="D34" s="171" t="str">
        <f t="shared" si="0"/>
        <v xml:space="preserve">Человек Проявления, Глава Человеческого Синтеза </v>
      </c>
      <c r="E34" s="171" t="str">
        <f t="shared" si="1"/>
        <v>Образа Отца</v>
      </c>
      <c r="F34" s="112" t="str">
        <f t="shared" si="2"/>
        <v>Человек Проявления, Глава Человеческого Синтеза Образа Отца ИДИВО 192 Изначальности</v>
      </c>
      <c r="G34" s="119" t="s">
        <v>5198</v>
      </c>
      <c r="H34" s="119"/>
      <c r="I34" s="119"/>
      <c r="J34" s="119"/>
      <c r="K34" s="119"/>
      <c r="L34" s="119"/>
      <c r="M34" s="119"/>
      <c r="N34" s="119"/>
    </row>
    <row r="35" spans="1:14" x14ac:dyDescent="0.25">
      <c r="A35" s="138">
        <v>68</v>
      </c>
      <c r="B35" s="138">
        <v>70</v>
      </c>
      <c r="C35" s="184" t="str">
        <f t="shared" si="3"/>
        <v>6870</v>
      </c>
      <c r="D35" s="171" t="str">
        <f t="shared" si="0"/>
        <v xml:space="preserve">Человек Метагалактики, Глава Конфедеративного Синтеза </v>
      </c>
      <c r="E35" s="171" t="str">
        <f t="shared" si="1"/>
        <v>Образа Отца</v>
      </c>
      <c r="F35" s="112" t="str">
        <f t="shared" si="2"/>
        <v>Человек Метагалактики, Глава Конфедеративного Синтеза Образа Отца ИДИВО 192 Изначальности</v>
      </c>
      <c r="G35" s="119" t="s">
        <v>5199</v>
      </c>
      <c r="H35" s="119"/>
      <c r="I35" s="119"/>
      <c r="J35" s="119"/>
      <c r="K35" s="119"/>
      <c r="L35" s="119"/>
      <c r="M35" s="119"/>
      <c r="N35" s="119"/>
    </row>
    <row r="36" spans="1:14" x14ac:dyDescent="0.25">
      <c r="A36" s="138"/>
      <c r="B36" s="138"/>
      <c r="C36" s="184" t="str">
        <f t="shared" si="3"/>
        <v/>
      </c>
      <c r="D36" s="171" t="str">
        <f t="shared" si="0"/>
        <v/>
      </c>
      <c r="E36" s="171" t="str">
        <f t="shared" si="1"/>
        <v/>
      </c>
      <c r="F36" s="112" t="str">
        <f t="shared" si="2"/>
        <v/>
      </c>
      <c r="G36" s="119"/>
      <c r="H36" s="119"/>
      <c r="I36" s="119"/>
      <c r="J36" s="119"/>
      <c r="K36" s="119"/>
      <c r="L36" s="119"/>
      <c r="M36" s="119"/>
      <c r="N36" s="119"/>
    </row>
    <row r="37" spans="1:14" x14ac:dyDescent="0.25">
      <c r="A37" s="138"/>
      <c r="B37" s="138"/>
      <c r="C37" s="184" t="str">
        <f t="shared" si="3"/>
        <v/>
      </c>
      <c r="D37" s="171" t="str">
        <f t="shared" si="0"/>
        <v/>
      </c>
      <c r="E37" s="171" t="str">
        <f t="shared" si="1"/>
        <v/>
      </c>
      <c r="F37" s="112" t="str">
        <f t="shared" si="2"/>
        <v/>
      </c>
      <c r="G37" s="119"/>
      <c r="H37" s="119"/>
      <c r="I37" s="119"/>
      <c r="J37" s="119"/>
      <c r="K37" s="119"/>
      <c r="L37" s="119"/>
      <c r="M37" s="119"/>
      <c r="N37" s="119"/>
    </row>
    <row r="38" spans="1:14" x14ac:dyDescent="0.25">
      <c r="A38" s="138"/>
      <c r="B38" s="138"/>
      <c r="C38" s="184" t="str">
        <f t="shared" si="3"/>
        <v/>
      </c>
      <c r="D38" s="171" t="str">
        <f t="shared" ref="D38:D69" si="23">IF(B38=69,"Человек Проявления, Глава Человеческого Синтеза ", IF(B38=70,"Человек Метагалактики, Глава Конфедеративного Синтеза ", IF(B38=71,"Человек Планеты, Глава Теофического Синтеза ","")))</f>
        <v/>
      </c>
      <c r="E38" s="171" t="str">
        <f t="shared" si="1"/>
        <v/>
      </c>
      <c r="F38" s="112" t="str">
        <f t="shared" si="2"/>
        <v/>
      </c>
      <c r="G38" s="119"/>
      <c r="H38" s="119"/>
      <c r="I38" s="119"/>
      <c r="J38" s="119"/>
      <c r="K38" s="119"/>
      <c r="L38" s="119"/>
      <c r="M38" s="119"/>
      <c r="N38" s="119"/>
    </row>
    <row r="39" spans="1:14" x14ac:dyDescent="0.25">
      <c r="A39" s="138"/>
      <c r="B39" s="138"/>
      <c r="C39" s="184" t="str">
        <f t="shared" si="3"/>
        <v/>
      </c>
      <c r="D39" s="171" t="str">
        <f t="shared" si="23"/>
        <v/>
      </c>
      <c r="E39" s="171" t="str">
        <f t="shared" si="1"/>
        <v/>
      </c>
      <c r="F39" s="112" t="str">
        <f t="shared" si="2"/>
        <v/>
      </c>
      <c r="G39" s="119"/>
      <c r="H39" s="119"/>
      <c r="I39" s="119"/>
      <c r="J39" s="119"/>
      <c r="K39" s="119"/>
      <c r="L39" s="119"/>
      <c r="M39" s="119"/>
      <c r="N39" s="119"/>
    </row>
    <row r="40" spans="1:14" x14ac:dyDescent="0.25">
      <c r="A40" s="138"/>
      <c r="B40" s="138"/>
      <c r="C40" s="184" t="str">
        <f t="shared" si="3"/>
        <v/>
      </c>
      <c r="D40" s="171" t="str">
        <f t="shared" si="23"/>
        <v/>
      </c>
      <c r="E40" s="171" t="str">
        <f t="shared" ref="E40:E71" si="24">IFERROR(INDEX(Ипостась_Синтеза3_,A40-4),"")</f>
        <v/>
      </c>
      <c r="F40" s="112" t="str">
        <f t="shared" ref="F40:F71" si="25">IF(OR(D40="",E40=""),"",(D40&amp;E40&amp;" "&amp;Наименование_Подразделения&amp;" "&amp;Изначальность&amp;" Изначальности"))</f>
        <v/>
      </c>
      <c r="G40" s="119"/>
      <c r="H40" s="119"/>
      <c r="I40" s="119"/>
      <c r="J40" s="119"/>
      <c r="K40" s="119"/>
      <c r="L40" s="119"/>
      <c r="M40" s="119"/>
      <c r="N40" s="119"/>
    </row>
    <row r="41" spans="1:14" x14ac:dyDescent="0.25">
      <c r="A41" s="138"/>
      <c r="B41" s="138"/>
      <c r="C41" s="184" t="str">
        <f t="shared" si="3"/>
        <v/>
      </c>
      <c r="D41" s="171" t="str">
        <f t="shared" si="23"/>
        <v/>
      </c>
      <c r="E41" s="171" t="str">
        <f t="shared" si="24"/>
        <v/>
      </c>
      <c r="F41" s="112" t="str">
        <f t="shared" si="25"/>
        <v/>
      </c>
      <c r="G41" s="119"/>
      <c r="H41" s="119"/>
      <c r="I41" s="119"/>
      <c r="J41" s="119"/>
      <c r="K41" s="119"/>
      <c r="L41" s="119"/>
      <c r="M41" s="119"/>
      <c r="N41" s="119"/>
    </row>
    <row r="42" spans="1:14" x14ac:dyDescent="0.25">
      <c r="A42" s="138"/>
      <c r="B42" s="138"/>
      <c r="C42" s="184" t="str">
        <f t="shared" si="3"/>
        <v/>
      </c>
      <c r="D42" s="171" t="str">
        <f t="shared" si="23"/>
        <v/>
      </c>
      <c r="E42" s="171" t="str">
        <f t="shared" si="24"/>
        <v/>
      </c>
      <c r="F42" s="112" t="str">
        <f t="shared" si="25"/>
        <v/>
      </c>
      <c r="G42" s="119"/>
      <c r="H42" s="119"/>
      <c r="I42" s="119"/>
      <c r="J42" s="119"/>
      <c r="K42" s="119"/>
      <c r="L42" s="119"/>
      <c r="M42" s="119"/>
      <c r="N42" s="119"/>
    </row>
    <row r="43" spans="1:14" x14ac:dyDescent="0.25">
      <c r="A43" s="138"/>
      <c r="B43" s="138"/>
      <c r="C43" s="184" t="str">
        <f t="shared" si="3"/>
        <v/>
      </c>
      <c r="D43" s="171" t="str">
        <f t="shared" si="23"/>
        <v/>
      </c>
      <c r="E43" s="171" t="str">
        <f t="shared" si="24"/>
        <v/>
      </c>
      <c r="F43" s="112" t="str">
        <f t="shared" si="25"/>
        <v/>
      </c>
      <c r="G43" s="119"/>
      <c r="H43" s="119"/>
      <c r="I43" s="119"/>
      <c r="J43" s="119"/>
      <c r="K43" s="119"/>
      <c r="L43" s="119"/>
      <c r="M43" s="119"/>
      <c r="N43" s="119"/>
    </row>
    <row r="44" spans="1:14" x14ac:dyDescent="0.25">
      <c r="A44" s="138"/>
      <c r="B44" s="138"/>
      <c r="C44" s="184" t="str">
        <f t="shared" si="3"/>
        <v/>
      </c>
      <c r="D44" s="171" t="str">
        <f t="shared" si="23"/>
        <v/>
      </c>
      <c r="E44" s="171" t="str">
        <f t="shared" si="24"/>
        <v/>
      </c>
      <c r="F44" s="112" t="str">
        <f t="shared" si="25"/>
        <v/>
      </c>
      <c r="G44" s="119"/>
      <c r="H44" s="119"/>
      <c r="I44" s="119"/>
      <c r="J44" s="119"/>
      <c r="K44" s="119"/>
      <c r="L44" s="119"/>
      <c r="M44" s="119"/>
      <c r="N44" s="119"/>
    </row>
    <row r="45" spans="1:14" x14ac:dyDescent="0.25">
      <c r="A45" s="138"/>
      <c r="B45" s="138"/>
      <c r="C45" s="184" t="str">
        <f t="shared" si="3"/>
        <v/>
      </c>
      <c r="D45" s="171" t="str">
        <f t="shared" si="23"/>
        <v/>
      </c>
      <c r="E45" s="171" t="str">
        <f t="shared" si="24"/>
        <v/>
      </c>
      <c r="F45" s="112" t="str">
        <f t="shared" si="25"/>
        <v/>
      </c>
      <c r="G45" s="119"/>
      <c r="H45" s="119"/>
      <c r="I45" s="119"/>
      <c r="J45" s="119"/>
      <c r="K45" s="119"/>
      <c r="L45" s="119"/>
      <c r="M45" s="119"/>
      <c r="N45" s="119"/>
    </row>
    <row r="46" spans="1:14" x14ac:dyDescent="0.25">
      <c r="A46" s="138"/>
      <c r="B46" s="138"/>
      <c r="C46" s="184" t="str">
        <f t="shared" si="3"/>
        <v/>
      </c>
      <c r="D46" s="171" t="str">
        <f t="shared" si="23"/>
        <v/>
      </c>
      <c r="E46" s="171" t="str">
        <f t="shared" si="24"/>
        <v/>
      </c>
      <c r="F46" s="112" t="str">
        <f t="shared" si="25"/>
        <v/>
      </c>
      <c r="G46" s="119"/>
      <c r="H46" s="119"/>
      <c r="I46" s="119"/>
      <c r="J46" s="119"/>
      <c r="K46" s="119"/>
      <c r="L46" s="119"/>
      <c r="M46" s="119"/>
      <c r="N46" s="119"/>
    </row>
    <row r="47" spans="1:14" x14ac:dyDescent="0.25">
      <c r="A47" s="138"/>
      <c r="B47" s="138"/>
      <c r="C47" s="184" t="str">
        <f t="shared" si="3"/>
        <v/>
      </c>
      <c r="D47" s="171" t="str">
        <f t="shared" si="23"/>
        <v/>
      </c>
      <c r="E47" s="171" t="str">
        <f t="shared" si="24"/>
        <v/>
      </c>
      <c r="F47" s="112" t="str">
        <f t="shared" si="25"/>
        <v/>
      </c>
      <c r="G47" s="119"/>
      <c r="H47" s="119"/>
      <c r="I47" s="119"/>
      <c r="J47" s="119"/>
      <c r="K47" s="119"/>
      <c r="L47" s="119"/>
      <c r="M47" s="119"/>
      <c r="N47" s="119"/>
    </row>
    <row r="48" spans="1:14" x14ac:dyDescent="0.25">
      <c r="A48" s="138"/>
      <c r="B48" s="138"/>
      <c r="C48" s="184" t="str">
        <f t="shared" si="3"/>
        <v/>
      </c>
      <c r="D48" s="171" t="str">
        <f t="shared" si="23"/>
        <v/>
      </c>
      <c r="E48" s="171" t="str">
        <f t="shared" si="24"/>
        <v/>
      </c>
      <c r="F48" s="112" t="str">
        <f t="shared" si="25"/>
        <v/>
      </c>
      <c r="G48" s="119"/>
      <c r="H48" s="119"/>
      <c r="I48" s="119"/>
      <c r="J48" s="119"/>
      <c r="K48" s="119"/>
      <c r="L48" s="119"/>
      <c r="M48" s="119"/>
      <c r="N48" s="119"/>
    </row>
    <row r="49" spans="1:14" x14ac:dyDescent="0.25">
      <c r="A49" s="138"/>
      <c r="B49" s="138"/>
      <c r="C49" s="184" t="str">
        <f t="shared" si="3"/>
        <v/>
      </c>
      <c r="D49" s="171" t="str">
        <f t="shared" si="23"/>
        <v/>
      </c>
      <c r="E49" s="171" t="str">
        <f t="shared" si="24"/>
        <v/>
      </c>
      <c r="F49" s="112" t="str">
        <f t="shared" si="25"/>
        <v/>
      </c>
      <c r="G49" s="119"/>
      <c r="H49" s="119"/>
      <c r="I49" s="119"/>
      <c r="J49" s="119"/>
      <c r="K49" s="119"/>
      <c r="L49" s="119"/>
      <c r="M49" s="119"/>
      <c r="N49" s="119"/>
    </row>
    <row r="50" spans="1:14" x14ac:dyDescent="0.25">
      <c r="A50" s="138"/>
      <c r="B50" s="138"/>
      <c r="C50" s="184" t="str">
        <f t="shared" si="3"/>
        <v/>
      </c>
      <c r="D50" s="171" t="str">
        <f t="shared" si="23"/>
        <v/>
      </c>
      <c r="E50" s="171" t="str">
        <f t="shared" si="24"/>
        <v/>
      </c>
      <c r="F50" s="112" t="str">
        <f t="shared" si="25"/>
        <v/>
      </c>
      <c r="G50" s="119"/>
      <c r="H50" s="119"/>
      <c r="I50" s="119"/>
      <c r="J50" s="119"/>
      <c r="K50" s="119"/>
      <c r="L50" s="119"/>
      <c r="M50" s="119"/>
      <c r="N50" s="119"/>
    </row>
    <row r="51" spans="1:14" x14ac:dyDescent="0.25">
      <c r="A51" s="138"/>
      <c r="B51" s="138"/>
      <c r="C51" s="184" t="str">
        <f t="shared" si="3"/>
        <v/>
      </c>
      <c r="D51" s="171" t="str">
        <f t="shared" si="23"/>
        <v/>
      </c>
      <c r="E51" s="171" t="str">
        <f t="shared" si="24"/>
        <v/>
      </c>
      <c r="F51" s="112" t="str">
        <f t="shared" si="25"/>
        <v/>
      </c>
      <c r="G51" s="119"/>
      <c r="H51" s="119"/>
      <c r="I51" s="119"/>
      <c r="J51" s="119"/>
      <c r="K51" s="119"/>
      <c r="L51" s="119"/>
      <c r="M51" s="119"/>
      <c r="N51" s="119"/>
    </row>
    <row r="52" spans="1:14" x14ac:dyDescent="0.25">
      <c r="A52" s="138"/>
      <c r="B52" s="138"/>
      <c r="C52" s="184" t="str">
        <f t="shared" si="3"/>
        <v/>
      </c>
      <c r="D52" s="171" t="str">
        <f t="shared" si="23"/>
        <v/>
      </c>
      <c r="E52" s="171" t="str">
        <f t="shared" si="24"/>
        <v/>
      </c>
      <c r="F52" s="112" t="str">
        <f t="shared" si="25"/>
        <v/>
      </c>
      <c r="G52" s="119"/>
      <c r="H52" s="119"/>
      <c r="I52" s="119"/>
      <c r="J52" s="119"/>
      <c r="K52" s="119"/>
      <c r="L52" s="119"/>
      <c r="M52" s="119"/>
      <c r="N52" s="119"/>
    </row>
    <row r="53" spans="1:14" x14ac:dyDescent="0.25">
      <c r="A53" s="138"/>
      <c r="B53" s="138"/>
      <c r="C53" s="184" t="str">
        <f t="shared" si="3"/>
        <v/>
      </c>
      <c r="D53" s="171" t="str">
        <f t="shared" si="23"/>
        <v/>
      </c>
      <c r="E53" s="171" t="str">
        <f t="shared" si="24"/>
        <v/>
      </c>
      <c r="F53" s="112" t="str">
        <f t="shared" si="25"/>
        <v/>
      </c>
      <c r="G53" s="119"/>
      <c r="H53" s="119"/>
      <c r="I53" s="119"/>
      <c r="J53" s="119"/>
      <c r="K53" s="119"/>
      <c r="L53" s="119"/>
      <c r="M53" s="119"/>
      <c r="N53" s="119"/>
    </row>
    <row r="54" spans="1:14" x14ac:dyDescent="0.25">
      <c r="A54" s="138"/>
      <c r="B54" s="138"/>
      <c r="C54" s="184" t="str">
        <f t="shared" si="3"/>
        <v/>
      </c>
      <c r="D54" s="171" t="str">
        <f t="shared" si="23"/>
        <v/>
      </c>
      <c r="E54" s="171" t="str">
        <f t="shared" si="24"/>
        <v/>
      </c>
      <c r="F54" s="112" t="str">
        <f t="shared" si="25"/>
        <v/>
      </c>
      <c r="G54" s="119"/>
      <c r="H54" s="119"/>
      <c r="I54" s="119"/>
      <c r="J54" s="119"/>
      <c r="K54" s="119"/>
      <c r="L54" s="119"/>
      <c r="M54" s="119"/>
      <c r="N54" s="119"/>
    </row>
    <row r="55" spans="1:14" x14ac:dyDescent="0.25">
      <c r="A55" s="138"/>
      <c r="B55" s="138"/>
      <c r="C55" s="184" t="str">
        <f t="shared" si="3"/>
        <v/>
      </c>
      <c r="D55" s="171" t="str">
        <f t="shared" si="23"/>
        <v/>
      </c>
      <c r="E55" s="171" t="str">
        <f t="shared" si="24"/>
        <v/>
      </c>
      <c r="F55" s="112" t="str">
        <f t="shared" si="25"/>
        <v/>
      </c>
      <c r="G55" s="119"/>
      <c r="H55" s="119"/>
      <c r="I55" s="119"/>
      <c r="J55" s="119"/>
      <c r="K55" s="119"/>
      <c r="L55" s="119"/>
      <c r="M55" s="119"/>
      <c r="N55" s="119"/>
    </row>
    <row r="56" spans="1:14" x14ac:dyDescent="0.25">
      <c r="A56" s="138"/>
      <c r="B56" s="138"/>
      <c r="C56" s="184" t="str">
        <f t="shared" si="3"/>
        <v/>
      </c>
      <c r="D56" s="171" t="str">
        <f t="shared" si="23"/>
        <v/>
      </c>
      <c r="E56" s="171" t="str">
        <f t="shared" si="24"/>
        <v/>
      </c>
      <c r="F56" s="112" t="str">
        <f t="shared" si="25"/>
        <v/>
      </c>
      <c r="G56" s="119"/>
      <c r="H56" s="119"/>
      <c r="I56" s="119"/>
      <c r="J56" s="119"/>
      <c r="K56" s="119"/>
      <c r="L56" s="119"/>
      <c r="M56" s="119"/>
      <c r="N56" s="119"/>
    </row>
    <row r="57" spans="1:14" x14ac:dyDescent="0.25">
      <c r="A57" s="138"/>
      <c r="B57" s="138"/>
      <c r="C57" s="184" t="str">
        <f t="shared" si="3"/>
        <v/>
      </c>
      <c r="D57" s="171" t="str">
        <f t="shared" si="23"/>
        <v/>
      </c>
      <c r="E57" s="171" t="str">
        <f t="shared" si="24"/>
        <v/>
      </c>
      <c r="F57" s="112" t="str">
        <f t="shared" si="25"/>
        <v/>
      </c>
      <c r="G57" s="119"/>
      <c r="H57" s="119"/>
      <c r="I57" s="119"/>
      <c r="J57" s="119"/>
      <c r="K57" s="119"/>
      <c r="L57" s="119"/>
      <c r="M57" s="119"/>
      <c r="N57" s="119"/>
    </row>
    <row r="58" spans="1:14" x14ac:dyDescent="0.25">
      <c r="A58" s="138"/>
      <c r="B58" s="138"/>
      <c r="C58" s="184" t="str">
        <f t="shared" si="3"/>
        <v/>
      </c>
      <c r="D58" s="171" t="str">
        <f t="shared" si="23"/>
        <v/>
      </c>
      <c r="E58" s="171" t="str">
        <f t="shared" si="24"/>
        <v/>
      </c>
      <c r="F58" s="112" t="str">
        <f t="shared" si="25"/>
        <v/>
      </c>
      <c r="G58" s="119"/>
      <c r="H58" s="119"/>
      <c r="I58" s="119"/>
      <c r="J58" s="119"/>
      <c r="K58" s="119"/>
      <c r="L58" s="119"/>
      <c r="M58" s="119"/>
      <c r="N58" s="119"/>
    </row>
    <row r="59" spans="1:14" x14ac:dyDescent="0.25">
      <c r="A59" s="138"/>
      <c r="B59" s="138"/>
      <c r="C59" s="184" t="str">
        <f t="shared" si="3"/>
        <v/>
      </c>
      <c r="D59" s="171" t="str">
        <f t="shared" si="23"/>
        <v/>
      </c>
      <c r="E59" s="171" t="str">
        <f t="shared" si="24"/>
        <v/>
      </c>
      <c r="F59" s="112" t="str">
        <f t="shared" si="25"/>
        <v/>
      </c>
      <c r="G59" s="119"/>
      <c r="H59" s="119"/>
      <c r="I59" s="119"/>
      <c r="J59" s="119"/>
      <c r="K59" s="119"/>
      <c r="L59" s="119"/>
      <c r="M59" s="119"/>
      <c r="N59" s="119"/>
    </row>
    <row r="60" spans="1:14" x14ac:dyDescent="0.25">
      <c r="A60" s="138"/>
      <c r="B60" s="138"/>
      <c r="C60" s="184" t="str">
        <f t="shared" si="3"/>
        <v/>
      </c>
      <c r="D60" s="171" t="str">
        <f t="shared" si="23"/>
        <v/>
      </c>
      <c r="E60" s="171" t="str">
        <f t="shared" si="24"/>
        <v/>
      </c>
      <c r="F60" s="112" t="str">
        <f t="shared" si="25"/>
        <v/>
      </c>
      <c r="G60" s="119"/>
      <c r="H60" s="119"/>
      <c r="I60" s="119"/>
      <c r="J60" s="119"/>
      <c r="K60" s="119"/>
      <c r="L60" s="119"/>
      <c r="M60" s="119"/>
      <c r="N60" s="119"/>
    </row>
    <row r="61" spans="1:14" x14ac:dyDescent="0.25">
      <c r="A61" s="138"/>
      <c r="B61" s="138"/>
      <c r="C61" s="184" t="str">
        <f t="shared" si="3"/>
        <v/>
      </c>
      <c r="D61" s="171" t="str">
        <f t="shared" si="23"/>
        <v/>
      </c>
      <c r="E61" s="171" t="str">
        <f t="shared" si="24"/>
        <v/>
      </c>
      <c r="F61" s="112" t="str">
        <f t="shared" si="25"/>
        <v/>
      </c>
      <c r="G61" s="119"/>
      <c r="H61" s="119"/>
      <c r="I61" s="119"/>
      <c r="J61" s="119"/>
      <c r="K61" s="119"/>
      <c r="L61" s="119"/>
      <c r="M61" s="119"/>
      <c r="N61" s="119"/>
    </row>
    <row r="62" spans="1:14" x14ac:dyDescent="0.25">
      <c r="A62" s="138"/>
      <c r="B62" s="138"/>
      <c r="C62" s="184" t="str">
        <f t="shared" si="3"/>
        <v/>
      </c>
      <c r="D62" s="171" t="str">
        <f t="shared" si="23"/>
        <v/>
      </c>
      <c r="E62" s="171" t="str">
        <f t="shared" si="24"/>
        <v/>
      </c>
      <c r="F62" s="112" t="str">
        <f t="shared" si="25"/>
        <v/>
      </c>
      <c r="G62" s="119"/>
      <c r="H62" s="119"/>
      <c r="I62" s="119"/>
      <c r="J62" s="119"/>
      <c r="K62" s="119"/>
      <c r="L62" s="119"/>
      <c r="M62" s="119"/>
      <c r="N62" s="119"/>
    </row>
    <row r="63" spans="1:14" x14ac:dyDescent="0.25">
      <c r="A63" s="138"/>
      <c r="B63" s="138"/>
      <c r="C63" s="184" t="str">
        <f t="shared" si="3"/>
        <v/>
      </c>
      <c r="D63" s="171" t="str">
        <f t="shared" si="23"/>
        <v/>
      </c>
      <c r="E63" s="171" t="str">
        <f t="shared" si="24"/>
        <v/>
      </c>
      <c r="F63" s="112" t="str">
        <f t="shared" si="25"/>
        <v/>
      </c>
      <c r="G63" s="119"/>
      <c r="H63" s="119"/>
      <c r="I63" s="119"/>
      <c r="J63" s="119"/>
      <c r="K63" s="119"/>
      <c r="L63" s="119"/>
      <c r="M63" s="119"/>
      <c r="N63" s="119"/>
    </row>
    <row r="64" spans="1:14" x14ac:dyDescent="0.25">
      <c r="A64" s="138"/>
      <c r="B64" s="138"/>
      <c r="C64" s="184" t="str">
        <f t="shared" si="3"/>
        <v/>
      </c>
      <c r="D64" s="171" t="str">
        <f t="shared" si="23"/>
        <v/>
      </c>
      <c r="E64" s="171" t="str">
        <f t="shared" si="24"/>
        <v/>
      </c>
      <c r="F64" s="112" t="str">
        <f t="shared" si="25"/>
        <v/>
      </c>
      <c r="G64" s="119"/>
      <c r="H64" s="119"/>
      <c r="I64" s="119"/>
      <c r="J64" s="119"/>
      <c r="K64" s="119"/>
      <c r="L64" s="119"/>
      <c r="M64" s="119"/>
      <c r="N64" s="119"/>
    </row>
    <row r="65" spans="1:14" x14ac:dyDescent="0.25">
      <c r="A65" s="138"/>
      <c r="B65" s="138"/>
      <c r="C65" s="184" t="str">
        <f t="shared" si="3"/>
        <v/>
      </c>
      <c r="D65" s="171" t="str">
        <f t="shared" si="23"/>
        <v/>
      </c>
      <c r="E65" s="171" t="str">
        <f t="shared" si="24"/>
        <v/>
      </c>
      <c r="F65" s="112" t="str">
        <f t="shared" si="25"/>
        <v/>
      </c>
      <c r="G65" s="119"/>
      <c r="H65" s="119"/>
      <c r="I65" s="119"/>
      <c r="J65" s="119"/>
      <c r="K65" s="119"/>
      <c r="L65" s="119"/>
      <c r="M65" s="119"/>
      <c r="N65" s="119"/>
    </row>
    <row r="66" spans="1:14" x14ac:dyDescent="0.25">
      <c r="A66" s="138"/>
      <c r="B66" s="138"/>
      <c r="C66" s="184" t="str">
        <f t="shared" si="3"/>
        <v/>
      </c>
      <c r="D66" s="171" t="str">
        <f t="shared" si="23"/>
        <v/>
      </c>
      <c r="E66" s="171" t="str">
        <f t="shared" si="24"/>
        <v/>
      </c>
      <c r="F66" s="112" t="str">
        <f t="shared" si="25"/>
        <v/>
      </c>
      <c r="G66" s="119"/>
      <c r="H66" s="119"/>
      <c r="I66" s="119"/>
      <c r="J66" s="119"/>
      <c r="K66" s="119"/>
      <c r="L66" s="119"/>
      <c r="M66" s="119"/>
      <c r="N66" s="119"/>
    </row>
    <row r="67" spans="1:14" x14ac:dyDescent="0.25">
      <c r="A67" s="138"/>
      <c r="B67" s="138"/>
      <c r="C67" s="184" t="str">
        <f t="shared" si="3"/>
        <v/>
      </c>
      <c r="D67" s="171" t="str">
        <f t="shared" si="23"/>
        <v/>
      </c>
      <c r="E67" s="171" t="str">
        <f t="shared" si="24"/>
        <v/>
      </c>
      <c r="F67" s="112" t="str">
        <f t="shared" si="25"/>
        <v/>
      </c>
      <c r="G67" s="119"/>
      <c r="H67" s="119"/>
      <c r="I67" s="119"/>
      <c r="J67" s="119"/>
      <c r="K67" s="119"/>
      <c r="L67" s="119"/>
      <c r="M67" s="119"/>
      <c r="N67" s="119"/>
    </row>
    <row r="68" spans="1:14" x14ac:dyDescent="0.25">
      <c r="A68" s="138"/>
      <c r="B68" s="138"/>
      <c r="C68" s="184" t="str">
        <f t="shared" si="3"/>
        <v/>
      </c>
      <c r="D68" s="171" t="str">
        <f t="shared" si="23"/>
        <v/>
      </c>
      <c r="E68" s="171" t="str">
        <f t="shared" si="24"/>
        <v/>
      </c>
      <c r="F68" s="112" t="str">
        <f t="shared" si="25"/>
        <v/>
      </c>
      <c r="G68" s="119"/>
      <c r="H68" s="119"/>
      <c r="I68" s="119"/>
      <c r="J68" s="119"/>
      <c r="K68" s="119"/>
      <c r="L68" s="119"/>
      <c r="M68" s="119"/>
      <c r="N68" s="119"/>
    </row>
    <row r="69" spans="1:14" x14ac:dyDescent="0.25">
      <c r="A69" s="138"/>
      <c r="B69" s="138"/>
      <c r="C69" s="184" t="str">
        <f t="shared" si="3"/>
        <v/>
      </c>
      <c r="D69" s="171" t="str">
        <f t="shared" si="23"/>
        <v/>
      </c>
      <c r="E69" s="171" t="str">
        <f t="shared" si="24"/>
        <v/>
      </c>
      <c r="F69" s="112" t="str">
        <f t="shared" si="25"/>
        <v/>
      </c>
      <c r="G69" s="119"/>
      <c r="H69" s="119"/>
      <c r="I69" s="119"/>
      <c r="J69" s="119"/>
      <c r="K69" s="119"/>
      <c r="L69" s="119"/>
      <c r="M69" s="119"/>
      <c r="N69" s="119"/>
    </row>
    <row r="70" spans="1:14" x14ac:dyDescent="0.25">
      <c r="A70" s="138"/>
      <c r="B70" s="138"/>
      <c r="C70" s="184" t="str">
        <f t="shared" si="3"/>
        <v/>
      </c>
      <c r="D70" s="171" t="str">
        <f t="shared" ref="D70:D101" si="26">IF(B70=69,"Человек Проявления, Глава Человеческого Синтеза ", IF(B70=70,"Человек Метагалактики, Глава Конфедеративного Синтеза ", IF(B70=71,"Человек Планеты, Глава Теофического Синтеза ","")))</f>
        <v/>
      </c>
      <c r="E70" s="171" t="str">
        <f t="shared" si="24"/>
        <v/>
      </c>
      <c r="F70" s="112" t="str">
        <f t="shared" si="25"/>
        <v/>
      </c>
      <c r="G70" s="119"/>
      <c r="H70" s="119"/>
      <c r="I70" s="119"/>
      <c r="J70" s="119"/>
      <c r="K70" s="119"/>
      <c r="L70" s="119"/>
      <c r="M70" s="119"/>
      <c r="N70" s="119"/>
    </row>
    <row r="71" spans="1:14" x14ac:dyDescent="0.25">
      <c r="A71" s="138"/>
      <c r="B71" s="138"/>
      <c r="C71" s="184" t="str">
        <f t="shared" si="3"/>
        <v/>
      </c>
      <c r="D71" s="171" t="str">
        <f t="shared" si="26"/>
        <v/>
      </c>
      <c r="E71" s="171" t="str">
        <f t="shared" si="24"/>
        <v/>
      </c>
      <c r="F71" s="112" t="str">
        <f t="shared" si="25"/>
        <v/>
      </c>
      <c r="G71" s="119"/>
      <c r="H71" s="119"/>
      <c r="I71" s="119"/>
      <c r="J71" s="119"/>
      <c r="K71" s="119"/>
      <c r="L71" s="119"/>
      <c r="M71" s="119"/>
      <c r="N71" s="119"/>
    </row>
    <row r="72" spans="1:14" x14ac:dyDescent="0.25">
      <c r="A72" s="138"/>
      <c r="B72" s="138"/>
      <c r="C72" s="184" t="str">
        <f t="shared" ref="C72:C135" si="27">A72&amp;B72</f>
        <v/>
      </c>
      <c r="D72" s="171" t="str">
        <f t="shared" si="26"/>
        <v/>
      </c>
      <c r="E72" s="171" t="str">
        <f t="shared" ref="E72:E103" si="28">IFERROR(INDEX(Ипостась_Синтеза3_,A72-4),"")</f>
        <v/>
      </c>
      <c r="F72" s="112" t="str">
        <f t="shared" ref="F72:F103" si="29">IF(OR(D72="",E72=""),"",(D72&amp;E72&amp;" "&amp;Наименование_Подразделения&amp;" "&amp;Изначальность&amp;" Изначальности"))</f>
        <v/>
      </c>
      <c r="G72" s="119"/>
      <c r="H72" s="119"/>
      <c r="I72" s="119"/>
      <c r="J72" s="119"/>
      <c r="K72" s="119"/>
      <c r="L72" s="119"/>
      <c r="M72" s="119"/>
      <c r="N72" s="119"/>
    </row>
    <row r="73" spans="1:14" x14ac:dyDescent="0.25">
      <c r="A73" s="138"/>
      <c r="B73" s="138"/>
      <c r="C73" s="184" t="str">
        <f t="shared" si="27"/>
        <v/>
      </c>
      <c r="D73" s="171" t="str">
        <f t="shared" si="26"/>
        <v/>
      </c>
      <c r="E73" s="171" t="str">
        <f t="shared" si="28"/>
        <v/>
      </c>
      <c r="F73" s="112" t="str">
        <f t="shared" si="29"/>
        <v/>
      </c>
      <c r="G73" s="119"/>
      <c r="H73" s="119"/>
      <c r="I73" s="119"/>
      <c r="J73" s="119"/>
      <c r="K73" s="119"/>
      <c r="L73" s="119"/>
      <c r="M73" s="119"/>
      <c r="N73" s="119"/>
    </row>
    <row r="74" spans="1:14" x14ac:dyDescent="0.25">
      <c r="A74" s="138"/>
      <c r="B74" s="138"/>
      <c r="C74" s="184" t="str">
        <f t="shared" si="27"/>
        <v/>
      </c>
      <c r="D74" s="171" t="str">
        <f t="shared" si="26"/>
        <v/>
      </c>
      <c r="E74" s="171" t="str">
        <f t="shared" si="28"/>
        <v/>
      </c>
      <c r="F74" s="112" t="str">
        <f t="shared" si="29"/>
        <v/>
      </c>
      <c r="G74" s="119"/>
      <c r="H74" s="119"/>
      <c r="I74" s="119"/>
      <c r="J74" s="119"/>
      <c r="K74" s="119"/>
      <c r="L74" s="119"/>
      <c r="M74" s="119"/>
      <c r="N74" s="119"/>
    </row>
    <row r="75" spans="1:14" x14ac:dyDescent="0.25">
      <c r="A75" s="138"/>
      <c r="B75" s="138"/>
      <c r="C75" s="184" t="str">
        <f t="shared" si="27"/>
        <v/>
      </c>
      <c r="D75" s="171" t="str">
        <f t="shared" si="26"/>
        <v/>
      </c>
      <c r="E75" s="171" t="str">
        <f t="shared" si="28"/>
        <v/>
      </c>
      <c r="F75" s="112" t="str">
        <f t="shared" si="29"/>
        <v/>
      </c>
      <c r="G75" s="119"/>
      <c r="H75" s="119"/>
      <c r="I75" s="119"/>
      <c r="J75" s="119"/>
      <c r="K75" s="119"/>
      <c r="L75" s="119"/>
      <c r="M75" s="119"/>
      <c r="N75" s="119"/>
    </row>
    <row r="76" spans="1:14" x14ac:dyDescent="0.25">
      <c r="A76" s="138"/>
      <c r="B76" s="138"/>
      <c r="C76" s="184" t="str">
        <f t="shared" si="27"/>
        <v/>
      </c>
      <c r="D76" s="171" t="str">
        <f t="shared" si="26"/>
        <v/>
      </c>
      <c r="E76" s="171" t="str">
        <f t="shared" si="28"/>
        <v/>
      </c>
      <c r="F76" s="112" t="str">
        <f t="shared" si="29"/>
        <v/>
      </c>
      <c r="G76" s="119"/>
      <c r="H76" s="119"/>
      <c r="I76" s="119"/>
      <c r="J76" s="119"/>
      <c r="K76" s="119"/>
      <c r="L76" s="119"/>
      <c r="M76" s="119"/>
      <c r="N76" s="119"/>
    </row>
    <row r="77" spans="1:14" x14ac:dyDescent="0.25">
      <c r="A77" s="138"/>
      <c r="B77" s="138"/>
      <c r="C77" s="184" t="str">
        <f t="shared" si="27"/>
        <v/>
      </c>
      <c r="D77" s="171" t="str">
        <f t="shared" si="26"/>
        <v/>
      </c>
      <c r="E77" s="171" t="str">
        <f t="shared" si="28"/>
        <v/>
      </c>
      <c r="F77" s="112" t="str">
        <f t="shared" si="29"/>
        <v/>
      </c>
      <c r="G77" s="119"/>
      <c r="H77" s="119"/>
      <c r="I77" s="119"/>
      <c r="J77" s="119"/>
      <c r="K77" s="119"/>
      <c r="L77" s="119"/>
      <c r="M77" s="119"/>
      <c r="N77" s="119"/>
    </row>
    <row r="78" spans="1:14" x14ac:dyDescent="0.25">
      <c r="A78" s="138"/>
      <c r="B78" s="138"/>
      <c r="C78" s="184" t="str">
        <f t="shared" si="27"/>
        <v/>
      </c>
      <c r="D78" s="171" t="str">
        <f t="shared" si="26"/>
        <v/>
      </c>
      <c r="E78" s="171" t="str">
        <f t="shared" si="28"/>
        <v/>
      </c>
      <c r="F78" s="112" t="str">
        <f t="shared" si="29"/>
        <v/>
      </c>
      <c r="G78" s="119"/>
      <c r="H78" s="119"/>
      <c r="I78" s="119"/>
      <c r="J78" s="119"/>
      <c r="K78" s="119"/>
      <c r="L78" s="119"/>
      <c r="M78" s="119"/>
      <c r="N78" s="119"/>
    </row>
    <row r="79" spans="1:14" x14ac:dyDescent="0.25">
      <c r="A79" s="138"/>
      <c r="B79" s="138"/>
      <c r="C79" s="184" t="str">
        <f t="shared" si="27"/>
        <v/>
      </c>
      <c r="D79" s="171" t="str">
        <f t="shared" si="26"/>
        <v/>
      </c>
      <c r="E79" s="171" t="str">
        <f t="shared" si="28"/>
        <v/>
      </c>
      <c r="F79" s="112" t="str">
        <f t="shared" si="29"/>
        <v/>
      </c>
      <c r="G79" s="119"/>
      <c r="H79" s="119"/>
      <c r="I79" s="119"/>
      <c r="J79" s="119"/>
      <c r="K79" s="119"/>
      <c r="L79" s="119"/>
      <c r="M79" s="119"/>
      <c r="N79" s="119"/>
    </row>
    <row r="80" spans="1:14" x14ac:dyDescent="0.25">
      <c r="A80" s="138"/>
      <c r="B80" s="138"/>
      <c r="C80" s="184" t="str">
        <f t="shared" si="27"/>
        <v/>
      </c>
      <c r="D80" s="171" t="str">
        <f t="shared" si="26"/>
        <v/>
      </c>
      <c r="E80" s="171" t="str">
        <f t="shared" si="28"/>
        <v/>
      </c>
      <c r="F80" s="112" t="str">
        <f t="shared" si="29"/>
        <v/>
      </c>
      <c r="G80" s="119"/>
      <c r="H80" s="119"/>
      <c r="I80" s="119"/>
      <c r="J80" s="119"/>
      <c r="K80" s="119"/>
      <c r="L80" s="119"/>
      <c r="M80" s="119"/>
      <c r="N80" s="119"/>
    </row>
    <row r="81" spans="1:14" x14ac:dyDescent="0.25">
      <c r="A81" s="138"/>
      <c r="B81" s="138"/>
      <c r="C81" s="184" t="str">
        <f t="shared" si="27"/>
        <v/>
      </c>
      <c r="D81" s="171" t="str">
        <f t="shared" si="26"/>
        <v/>
      </c>
      <c r="E81" s="171" t="str">
        <f t="shared" si="28"/>
        <v/>
      </c>
      <c r="F81" s="112" t="str">
        <f t="shared" si="29"/>
        <v/>
      </c>
      <c r="G81" s="119"/>
      <c r="H81" s="119"/>
      <c r="I81" s="119"/>
      <c r="J81" s="119"/>
      <c r="K81" s="119"/>
      <c r="L81" s="119"/>
      <c r="M81" s="119"/>
      <c r="N81" s="119"/>
    </row>
    <row r="82" spans="1:14" x14ac:dyDescent="0.25">
      <c r="A82" s="138"/>
      <c r="B82" s="138"/>
      <c r="C82" s="184" t="str">
        <f t="shared" si="27"/>
        <v/>
      </c>
      <c r="D82" s="171" t="str">
        <f t="shared" si="26"/>
        <v/>
      </c>
      <c r="E82" s="171" t="str">
        <f t="shared" si="28"/>
        <v/>
      </c>
      <c r="F82" s="112" t="str">
        <f t="shared" si="29"/>
        <v/>
      </c>
      <c r="G82" s="119"/>
      <c r="H82" s="119"/>
      <c r="I82" s="119"/>
      <c r="J82" s="119"/>
      <c r="K82" s="119"/>
      <c r="L82" s="119"/>
      <c r="M82" s="119"/>
      <c r="N82" s="119"/>
    </row>
    <row r="83" spans="1:14" x14ac:dyDescent="0.25">
      <c r="A83" s="138"/>
      <c r="B83" s="138"/>
      <c r="C83" s="184" t="str">
        <f t="shared" si="27"/>
        <v/>
      </c>
      <c r="D83" s="171" t="str">
        <f t="shared" si="26"/>
        <v/>
      </c>
      <c r="E83" s="171" t="str">
        <f t="shared" si="28"/>
        <v/>
      </c>
      <c r="F83" s="112" t="str">
        <f t="shared" si="29"/>
        <v/>
      </c>
      <c r="G83" s="119"/>
      <c r="H83" s="119"/>
      <c r="I83" s="119"/>
      <c r="J83" s="119"/>
      <c r="K83" s="119"/>
      <c r="L83" s="119"/>
      <c r="M83" s="119"/>
      <c r="N83" s="119"/>
    </row>
    <row r="84" spans="1:14" x14ac:dyDescent="0.25">
      <c r="A84" s="138"/>
      <c r="B84" s="138"/>
      <c r="C84" s="184" t="str">
        <f t="shared" si="27"/>
        <v/>
      </c>
      <c r="D84" s="171" t="str">
        <f t="shared" si="26"/>
        <v/>
      </c>
      <c r="E84" s="171" t="str">
        <f t="shared" si="28"/>
        <v/>
      </c>
      <c r="F84" s="112" t="str">
        <f t="shared" si="29"/>
        <v/>
      </c>
      <c r="G84" s="119"/>
      <c r="H84" s="119"/>
      <c r="I84" s="119"/>
      <c r="J84" s="119"/>
      <c r="K84" s="119"/>
      <c r="L84" s="119"/>
      <c r="M84" s="119"/>
      <c r="N84" s="119"/>
    </row>
    <row r="85" spans="1:14" x14ac:dyDescent="0.25">
      <c r="A85" s="138"/>
      <c r="B85" s="138"/>
      <c r="C85" s="184" t="str">
        <f t="shared" si="27"/>
        <v/>
      </c>
      <c r="D85" s="171" t="str">
        <f t="shared" si="26"/>
        <v/>
      </c>
      <c r="E85" s="171" t="str">
        <f t="shared" si="28"/>
        <v/>
      </c>
      <c r="F85" s="112" t="str">
        <f t="shared" si="29"/>
        <v/>
      </c>
      <c r="G85" s="119"/>
      <c r="H85" s="119"/>
      <c r="I85" s="119"/>
      <c r="J85" s="119"/>
      <c r="K85" s="119"/>
      <c r="L85" s="119"/>
      <c r="M85" s="119"/>
      <c r="N85" s="119"/>
    </row>
    <row r="86" spans="1:14" x14ac:dyDescent="0.25">
      <c r="A86" s="138"/>
      <c r="B86" s="138"/>
      <c r="C86" s="184" t="str">
        <f t="shared" si="27"/>
        <v/>
      </c>
      <c r="D86" s="171" t="str">
        <f t="shared" si="26"/>
        <v/>
      </c>
      <c r="E86" s="171" t="str">
        <f t="shared" si="28"/>
        <v/>
      </c>
      <c r="F86" s="112" t="str">
        <f t="shared" si="29"/>
        <v/>
      </c>
      <c r="G86" s="119"/>
      <c r="H86" s="119"/>
      <c r="I86" s="119"/>
      <c r="J86" s="119"/>
      <c r="K86" s="119"/>
      <c r="L86" s="119"/>
      <c r="M86" s="119"/>
      <c r="N86" s="119"/>
    </row>
    <row r="87" spans="1:14" x14ac:dyDescent="0.25">
      <c r="A87" s="138"/>
      <c r="B87" s="138"/>
      <c r="C87" s="184" t="str">
        <f t="shared" si="27"/>
        <v/>
      </c>
      <c r="D87" s="171" t="str">
        <f t="shared" si="26"/>
        <v/>
      </c>
      <c r="E87" s="171" t="str">
        <f t="shared" si="28"/>
        <v/>
      </c>
      <c r="F87" s="112" t="str">
        <f t="shared" si="29"/>
        <v/>
      </c>
      <c r="G87" s="119"/>
      <c r="H87" s="119"/>
      <c r="I87" s="119"/>
      <c r="J87" s="119"/>
      <c r="K87" s="119"/>
      <c r="L87" s="119"/>
      <c r="M87" s="119"/>
      <c r="N87" s="119"/>
    </row>
    <row r="88" spans="1:14" x14ac:dyDescent="0.25">
      <c r="A88" s="138"/>
      <c r="B88" s="138"/>
      <c r="C88" s="184" t="str">
        <f t="shared" si="27"/>
        <v/>
      </c>
      <c r="D88" s="171" t="str">
        <f t="shared" si="26"/>
        <v/>
      </c>
      <c r="E88" s="171" t="str">
        <f t="shared" si="28"/>
        <v/>
      </c>
      <c r="F88" s="112" t="str">
        <f t="shared" si="29"/>
        <v/>
      </c>
      <c r="G88" s="119"/>
      <c r="H88" s="119"/>
      <c r="I88" s="119"/>
      <c r="J88" s="119"/>
      <c r="K88" s="119"/>
      <c r="L88" s="119"/>
      <c r="M88" s="119"/>
      <c r="N88" s="119"/>
    </row>
    <row r="89" spans="1:14" x14ac:dyDescent="0.25">
      <c r="A89" s="138"/>
      <c r="B89" s="138"/>
      <c r="C89" s="184" t="str">
        <f t="shared" si="27"/>
        <v/>
      </c>
      <c r="D89" s="171" t="str">
        <f t="shared" si="26"/>
        <v/>
      </c>
      <c r="E89" s="171" t="str">
        <f t="shared" si="28"/>
        <v/>
      </c>
      <c r="F89" s="112" t="str">
        <f t="shared" si="29"/>
        <v/>
      </c>
      <c r="G89" s="119"/>
      <c r="H89" s="119"/>
      <c r="I89" s="119"/>
      <c r="J89" s="119"/>
      <c r="K89" s="119"/>
      <c r="L89" s="119"/>
      <c r="M89" s="119"/>
      <c r="N89" s="119"/>
    </row>
    <row r="90" spans="1:14" x14ac:dyDescent="0.25">
      <c r="A90" s="138"/>
      <c r="B90" s="138"/>
      <c r="C90" s="184" t="str">
        <f t="shared" si="27"/>
        <v/>
      </c>
      <c r="D90" s="171" t="str">
        <f t="shared" si="26"/>
        <v/>
      </c>
      <c r="E90" s="171" t="str">
        <f t="shared" si="28"/>
        <v/>
      </c>
      <c r="F90" s="112" t="str">
        <f t="shared" si="29"/>
        <v/>
      </c>
      <c r="G90" s="119"/>
      <c r="H90" s="119"/>
      <c r="I90" s="119"/>
      <c r="J90" s="119"/>
      <c r="K90" s="119"/>
      <c r="L90" s="119"/>
      <c r="M90" s="119"/>
      <c r="N90" s="119"/>
    </row>
    <row r="91" spans="1:14" x14ac:dyDescent="0.25">
      <c r="A91" s="138"/>
      <c r="B91" s="138"/>
      <c r="C91" s="184" t="str">
        <f t="shared" si="27"/>
        <v/>
      </c>
      <c r="D91" s="171" t="str">
        <f t="shared" si="26"/>
        <v/>
      </c>
      <c r="E91" s="171" t="str">
        <f t="shared" si="28"/>
        <v/>
      </c>
      <c r="F91" s="112" t="str">
        <f t="shared" si="29"/>
        <v/>
      </c>
      <c r="G91" s="119"/>
      <c r="H91" s="119"/>
      <c r="I91" s="119"/>
      <c r="J91" s="119"/>
      <c r="K91" s="119"/>
      <c r="L91" s="119"/>
      <c r="M91" s="119"/>
      <c r="N91" s="119"/>
    </row>
    <row r="92" spans="1:14" x14ac:dyDescent="0.25">
      <c r="A92" s="138"/>
      <c r="B92" s="138"/>
      <c r="C92" s="184" t="str">
        <f t="shared" si="27"/>
        <v/>
      </c>
      <c r="D92" s="171" t="str">
        <f t="shared" si="26"/>
        <v/>
      </c>
      <c r="E92" s="171" t="str">
        <f t="shared" si="28"/>
        <v/>
      </c>
      <c r="F92" s="112" t="str">
        <f t="shared" si="29"/>
        <v/>
      </c>
      <c r="G92" s="119"/>
      <c r="H92" s="119"/>
      <c r="I92" s="119"/>
      <c r="J92" s="119"/>
      <c r="K92" s="119"/>
      <c r="L92" s="119"/>
      <c r="M92" s="119"/>
      <c r="N92" s="119"/>
    </row>
    <row r="93" spans="1:14" x14ac:dyDescent="0.25">
      <c r="A93" s="138"/>
      <c r="B93" s="138"/>
      <c r="C93" s="184" t="str">
        <f t="shared" si="27"/>
        <v/>
      </c>
      <c r="D93" s="171" t="str">
        <f t="shared" si="26"/>
        <v/>
      </c>
      <c r="E93" s="171" t="str">
        <f t="shared" si="28"/>
        <v/>
      </c>
      <c r="F93" s="112" t="str">
        <f t="shared" si="29"/>
        <v/>
      </c>
      <c r="G93" s="119"/>
      <c r="H93" s="119"/>
      <c r="I93" s="119"/>
      <c r="J93" s="119"/>
      <c r="K93" s="119"/>
      <c r="L93" s="119"/>
      <c r="M93" s="119"/>
      <c r="N93" s="119"/>
    </row>
    <row r="94" spans="1:14" x14ac:dyDescent="0.25">
      <c r="A94" s="138"/>
      <c r="B94" s="138"/>
      <c r="C94" s="184" t="str">
        <f t="shared" si="27"/>
        <v/>
      </c>
      <c r="D94" s="171" t="str">
        <f t="shared" si="26"/>
        <v/>
      </c>
      <c r="E94" s="171" t="str">
        <f t="shared" si="28"/>
        <v/>
      </c>
      <c r="F94" s="112" t="str">
        <f t="shared" si="29"/>
        <v/>
      </c>
      <c r="G94" s="119"/>
      <c r="H94" s="119"/>
      <c r="I94" s="119"/>
      <c r="J94" s="119"/>
      <c r="K94" s="119"/>
      <c r="L94" s="119"/>
      <c r="M94" s="119"/>
      <c r="N94" s="119"/>
    </row>
    <row r="95" spans="1:14" x14ac:dyDescent="0.25">
      <c r="A95" s="138"/>
      <c r="B95" s="138"/>
      <c r="C95" s="184" t="str">
        <f t="shared" si="27"/>
        <v/>
      </c>
      <c r="D95" s="171" t="str">
        <f t="shared" si="26"/>
        <v/>
      </c>
      <c r="E95" s="171" t="str">
        <f t="shared" si="28"/>
        <v/>
      </c>
      <c r="F95" s="112" t="str">
        <f t="shared" si="29"/>
        <v/>
      </c>
      <c r="G95" s="119"/>
      <c r="H95" s="119"/>
      <c r="I95" s="119"/>
      <c r="J95" s="119"/>
      <c r="K95" s="119"/>
      <c r="L95" s="119"/>
      <c r="M95" s="119"/>
      <c r="N95" s="119"/>
    </row>
    <row r="96" spans="1:14" x14ac:dyDescent="0.25">
      <c r="A96" s="138"/>
      <c r="B96" s="138"/>
      <c r="C96" s="184" t="str">
        <f t="shared" si="27"/>
        <v/>
      </c>
      <c r="D96" s="171" t="str">
        <f t="shared" si="26"/>
        <v/>
      </c>
      <c r="E96" s="171" t="str">
        <f t="shared" si="28"/>
        <v/>
      </c>
      <c r="F96" s="112" t="str">
        <f t="shared" si="29"/>
        <v/>
      </c>
      <c r="G96" s="119"/>
      <c r="H96" s="119"/>
      <c r="I96" s="119"/>
      <c r="J96" s="119"/>
      <c r="K96" s="119"/>
      <c r="L96" s="119"/>
      <c r="M96" s="119"/>
      <c r="N96" s="119"/>
    </row>
    <row r="97" spans="1:14" x14ac:dyDescent="0.25">
      <c r="A97" s="138"/>
      <c r="B97" s="138"/>
      <c r="C97" s="184" t="str">
        <f t="shared" si="27"/>
        <v/>
      </c>
      <c r="D97" s="171" t="str">
        <f t="shared" si="26"/>
        <v/>
      </c>
      <c r="E97" s="171" t="str">
        <f t="shared" si="28"/>
        <v/>
      </c>
      <c r="F97" s="112" t="str">
        <f t="shared" si="29"/>
        <v/>
      </c>
      <c r="G97" s="119"/>
      <c r="H97" s="119"/>
      <c r="I97" s="119"/>
      <c r="J97" s="119"/>
      <c r="K97" s="119"/>
      <c r="L97" s="119"/>
      <c r="M97" s="119"/>
      <c r="N97" s="119"/>
    </row>
    <row r="98" spans="1:14" x14ac:dyDescent="0.25">
      <c r="A98" s="138"/>
      <c r="B98" s="138"/>
      <c r="C98" s="184" t="str">
        <f t="shared" si="27"/>
        <v/>
      </c>
      <c r="D98" s="171" t="str">
        <f t="shared" si="26"/>
        <v/>
      </c>
      <c r="E98" s="171" t="str">
        <f t="shared" si="28"/>
        <v/>
      </c>
      <c r="F98" s="112" t="str">
        <f t="shared" si="29"/>
        <v/>
      </c>
      <c r="G98" s="119"/>
      <c r="H98" s="119"/>
      <c r="I98" s="119"/>
      <c r="J98" s="119"/>
      <c r="K98" s="119"/>
      <c r="L98" s="119"/>
      <c r="M98" s="119"/>
      <c r="N98" s="119"/>
    </row>
    <row r="99" spans="1:14" x14ac:dyDescent="0.25">
      <c r="A99" s="138"/>
      <c r="B99" s="138"/>
      <c r="C99" s="184" t="str">
        <f t="shared" si="27"/>
        <v/>
      </c>
      <c r="D99" s="171" t="str">
        <f t="shared" si="26"/>
        <v/>
      </c>
      <c r="E99" s="171" t="str">
        <f t="shared" si="28"/>
        <v/>
      </c>
      <c r="F99" s="112" t="str">
        <f t="shared" si="29"/>
        <v/>
      </c>
      <c r="G99" s="119"/>
      <c r="H99" s="119"/>
      <c r="I99" s="119"/>
      <c r="J99" s="119"/>
      <c r="K99" s="119"/>
      <c r="L99" s="119"/>
      <c r="M99" s="119"/>
      <c r="N99" s="119"/>
    </row>
    <row r="100" spans="1:14" x14ac:dyDescent="0.25">
      <c r="A100" s="138"/>
      <c r="B100" s="138"/>
      <c r="C100" s="184" t="str">
        <f t="shared" si="27"/>
        <v/>
      </c>
      <c r="D100" s="171" t="str">
        <f t="shared" si="26"/>
        <v/>
      </c>
      <c r="E100" s="171" t="str">
        <f t="shared" si="28"/>
        <v/>
      </c>
      <c r="F100" s="112" t="str">
        <f t="shared" si="29"/>
        <v/>
      </c>
      <c r="G100" s="119"/>
      <c r="H100" s="119"/>
      <c r="I100" s="119"/>
      <c r="J100" s="119"/>
      <c r="K100" s="119"/>
      <c r="L100" s="119"/>
      <c r="M100" s="119"/>
      <c r="N100" s="119"/>
    </row>
    <row r="101" spans="1:14" x14ac:dyDescent="0.25">
      <c r="A101" s="138"/>
      <c r="B101" s="138"/>
      <c r="C101" s="184" t="str">
        <f t="shared" si="27"/>
        <v/>
      </c>
      <c r="D101" s="171" t="str">
        <f t="shared" si="26"/>
        <v/>
      </c>
      <c r="E101" s="171" t="str">
        <f t="shared" si="28"/>
        <v/>
      </c>
      <c r="F101" s="112" t="str">
        <f t="shared" si="29"/>
        <v/>
      </c>
      <c r="G101" s="119"/>
      <c r="H101" s="119"/>
      <c r="I101" s="119"/>
      <c r="J101" s="119"/>
      <c r="K101" s="119"/>
      <c r="L101" s="119"/>
      <c r="M101" s="119"/>
      <c r="N101" s="119"/>
    </row>
    <row r="102" spans="1:14" x14ac:dyDescent="0.25">
      <c r="A102" s="138"/>
      <c r="B102" s="138"/>
      <c r="C102" s="184" t="str">
        <f t="shared" si="27"/>
        <v/>
      </c>
      <c r="D102" s="171" t="str">
        <f t="shared" ref="D102:D133" si="30">IF(B102=69,"Человек Проявления, Глава Человеческого Синтеза ", IF(B102=70,"Человек Метагалактики, Глава Конфедеративного Синтеза ", IF(B102=71,"Человек Планеты, Глава Теофического Синтеза ","")))</f>
        <v/>
      </c>
      <c r="E102" s="171" t="str">
        <f t="shared" si="28"/>
        <v/>
      </c>
      <c r="F102" s="112" t="str">
        <f t="shared" si="29"/>
        <v/>
      </c>
      <c r="G102" s="119"/>
      <c r="H102" s="119"/>
      <c r="I102" s="119"/>
      <c r="J102" s="119"/>
      <c r="K102" s="119"/>
      <c r="L102" s="119"/>
      <c r="M102" s="119"/>
      <c r="N102" s="119"/>
    </row>
    <row r="103" spans="1:14" x14ac:dyDescent="0.25">
      <c r="A103" s="138"/>
      <c r="B103" s="138"/>
      <c r="C103" s="184" t="str">
        <f t="shared" si="27"/>
        <v/>
      </c>
      <c r="D103" s="171" t="str">
        <f t="shared" si="30"/>
        <v/>
      </c>
      <c r="E103" s="171" t="str">
        <f t="shared" si="28"/>
        <v/>
      </c>
      <c r="F103" s="112" t="str">
        <f t="shared" si="29"/>
        <v/>
      </c>
      <c r="G103" s="119"/>
      <c r="H103" s="119"/>
      <c r="I103" s="119"/>
      <c r="J103" s="119"/>
      <c r="K103" s="119"/>
      <c r="L103" s="119"/>
      <c r="M103" s="119"/>
      <c r="N103" s="119"/>
    </row>
    <row r="104" spans="1:14" x14ac:dyDescent="0.25">
      <c r="A104" s="138"/>
      <c r="B104" s="138"/>
      <c r="C104" s="184" t="str">
        <f t="shared" si="27"/>
        <v/>
      </c>
      <c r="D104" s="171" t="str">
        <f t="shared" si="30"/>
        <v/>
      </c>
      <c r="E104" s="171" t="str">
        <f t="shared" ref="E104:E135" si="31">IFERROR(INDEX(Ипостась_Синтеза3_,A104-4),"")</f>
        <v/>
      </c>
      <c r="F104" s="112" t="str">
        <f t="shared" ref="F104:F135" si="32">IF(OR(D104="",E104=""),"",(D104&amp;E104&amp;" "&amp;Наименование_Подразделения&amp;" "&amp;Изначальность&amp;" Изначальности"))</f>
        <v/>
      </c>
      <c r="G104" s="119"/>
      <c r="H104" s="119"/>
      <c r="I104" s="119"/>
      <c r="J104" s="119"/>
      <c r="K104" s="119"/>
      <c r="L104" s="119"/>
      <c r="M104" s="119"/>
      <c r="N104" s="119"/>
    </row>
    <row r="105" spans="1:14" x14ac:dyDescent="0.25">
      <c r="A105" s="138"/>
      <c r="B105" s="138"/>
      <c r="C105" s="184" t="str">
        <f t="shared" si="27"/>
        <v/>
      </c>
      <c r="D105" s="171" t="str">
        <f t="shared" si="30"/>
        <v/>
      </c>
      <c r="E105" s="171" t="str">
        <f t="shared" si="31"/>
        <v/>
      </c>
      <c r="F105" s="112" t="str">
        <f t="shared" si="32"/>
        <v/>
      </c>
      <c r="G105" s="119"/>
      <c r="H105" s="119"/>
      <c r="I105" s="119"/>
      <c r="J105" s="119"/>
      <c r="K105" s="119"/>
      <c r="L105" s="119"/>
      <c r="M105" s="119"/>
      <c r="N105" s="119"/>
    </row>
    <row r="106" spans="1:14" x14ac:dyDescent="0.25">
      <c r="A106" s="138"/>
      <c r="B106" s="138"/>
      <c r="C106" s="184" t="str">
        <f t="shared" si="27"/>
        <v/>
      </c>
      <c r="D106" s="171" t="str">
        <f t="shared" si="30"/>
        <v/>
      </c>
      <c r="E106" s="171" t="str">
        <f t="shared" si="31"/>
        <v/>
      </c>
      <c r="F106" s="112" t="str">
        <f t="shared" si="32"/>
        <v/>
      </c>
      <c r="G106" s="119"/>
      <c r="H106" s="119"/>
      <c r="I106" s="119"/>
      <c r="J106" s="119"/>
      <c r="K106" s="119"/>
      <c r="L106" s="119"/>
      <c r="M106" s="119"/>
      <c r="N106" s="119"/>
    </row>
    <row r="107" spans="1:14" x14ac:dyDescent="0.25">
      <c r="A107" s="138"/>
      <c r="B107" s="138"/>
      <c r="C107" s="184" t="str">
        <f t="shared" si="27"/>
        <v/>
      </c>
      <c r="D107" s="171" t="str">
        <f t="shared" si="30"/>
        <v/>
      </c>
      <c r="E107" s="171" t="str">
        <f t="shared" si="31"/>
        <v/>
      </c>
      <c r="F107" s="112" t="str">
        <f t="shared" si="32"/>
        <v/>
      </c>
      <c r="G107" s="119"/>
      <c r="H107" s="119"/>
      <c r="I107" s="119"/>
      <c r="J107" s="119"/>
      <c r="K107" s="119"/>
      <c r="L107" s="119"/>
      <c r="M107" s="119"/>
      <c r="N107" s="119"/>
    </row>
    <row r="108" spans="1:14" x14ac:dyDescent="0.25">
      <c r="A108" s="138"/>
      <c r="B108" s="138"/>
      <c r="C108" s="184" t="str">
        <f t="shared" si="27"/>
        <v/>
      </c>
      <c r="D108" s="171" t="str">
        <f t="shared" si="30"/>
        <v/>
      </c>
      <c r="E108" s="171" t="str">
        <f t="shared" si="31"/>
        <v/>
      </c>
      <c r="F108" s="112" t="str">
        <f t="shared" si="32"/>
        <v/>
      </c>
      <c r="G108" s="119"/>
      <c r="H108" s="119"/>
      <c r="I108" s="119"/>
      <c r="J108" s="119"/>
      <c r="K108" s="119"/>
      <c r="L108" s="119"/>
      <c r="M108" s="119"/>
      <c r="N108" s="119"/>
    </row>
    <row r="109" spans="1:14" x14ac:dyDescent="0.25">
      <c r="A109" s="138"/>
      <c r="B109" s="138"/>
      <c r="C109" s="184" t="str">
        <f t="shared" si="27"/>
        <v/>
      </c>
      <c r="D109" s="171" t="str">
        <f t="shared" si="30"/>
        <v/>
      </c>
      <c r="E109" s="171" t="str">
        <f t="shared" si="31"/>
        <v/>
      </c>
      <c r="F109" s="112" t="str">
        <f t="shared" si="32"/>
        <v/>
      </c>
      <c r="G109" s="119"/>
      <c r="H109" s="119"/>
      <c r="I109" s="119"/>
      <c r="J109" s="119"/>
      <c r="K109" s="119"/>
      <c r="L109" s="119"/>
      <c r="M109" s="119"/>
      <c r="N109" s="119"/>
    </row>
    <row r="110" spans="1:14" x14ac:dyDescent="0.25">
      <c r="A110" s="138"/>
      <c r="B110" s="138"/>
      <c r="C110" s="184" t="str">
        <f t="shared" si="27"/>
        <v/>
      </c>
      <c r="D110" s="171" t="str">
        <f t="shared" si="30"/>
        <v/>
      </c>
      <c r="E110" s="171" t="str">
        <f t="shared" si="31"/>
        <v/>
      </c>
      <c r="F110" s="112" t="str">
        <f t="shared" si="32"/>
        <v/>
      </c>
      <c r="G110" s="119"/>
      <c r="H110" s="119"/>
      <c r="I110" s="119"/>
      <c r="J110" s="119"/>
      <c r="K110" s="119"/>
      <c r="L110" s="119"/>
      <c r="M110" s="119"/>
      <c r="N110" s="119"/>
    </row>
    <row r="111" spans="1:14" x14ac:dyDescent="0.25">
      <c r="A111" s="138"/>
      <c r="B111" s="138"/>
      <c r="C111" s="184" t="str">
        <f t="shared" si="27"/>
        <v/>
      </c>
      <c r="D111" s="171" t="str">
        <f t="shared" si="30"/>
        <v/>
      </c>
      <c r="E111" s="171" t="str">
        <f t="shared" si="31"/>
        <v/>
      </c>
      <c r="F111" s="112" t="str">
        <f t="shared" si="32"/>
        <v/>
      </c>
      <c r="G111" s="119"/>
      <c r="H111" s="119"/>
      <c r="I111" s="119"/>
      <c r="J111" s="119"/>
      <c r="K111" s="119"/>
      <c r="L111" s="119"/>
      <c r="M111" s="119"/>
      <c r="N111" s="119"/>
    </row>
    <row r="112" spans="1:14" x14ac:dyDescent="0.25">
      <c r="A112" s="138"/>
      <c r="B112" s="138"/>
      <c r="C112" s="184" t="str">
        <f t="shared" si="27"/>
        <v/>
      </c>
      <c r="D112" s="171" t="str">
        <f t="shared" si="30"/>
        <v/>
      </c>
      <c r="E112" s="171" t="str">
        <f t="shared" si="31"/>
        <v/>
      </c>
      <c r="F112" s="112" t="str">
        <f t="shared" si="32"/>
        <v/>
      </c>
      <c r="G112" s="119"/>
      <c r="H112" s="119"/>
      <c r="I112" s="119"/>
      <c r="J112" s="119"/>
      <c r="K112" s="119"/>
      <c r="L112" s="119"/>
      <c r="M112" s="119"/>
      <c r="N112" s="119"/>
    </row>
    <row r="113" spans="1:14" x14ac:dyDescent="0.25">
      <c r="A113" s="138"/>
      <c r="B113" s="138"/>
      <c r="C113" s="184" t="str">
        <f t="shared" si="27"/>
        <v/>
      </c>
      <c r="D113" s="171" t="str">
        <f t="shared" si="30"/>
        <v/>
      </c>
      <c r="E113" s="171" t="str">
        <f t="shared" si="31"/>
        <v/>
      </c>
      <c r="F113" s="112" t="str">
        <f t="shared" si="32"/>
        <v/>
      </c>
      <c r="G113" s="119"/>
      <c r="H113" s="119"/>
      <c r="I113" s="119"/>
      <c r="J113" s="119"/>
      <c r="K113" s="119"/>
      <c r="L113" s="119"/>
      <c r="M113" s="119"/>
      <c r="N113" s="119"/>
    </row>
    <row r="114" spans="1:14" x14ac:dyDescent="0.25">
      <c r="A114" s="138"/>
      <c r="B114" s="138"/>
      <c r="C114" s="184" t="str">
        <f t="shared" si="27"/>
        <v/>
      </c>
      <c r="D114" s="171" t="str">
        <f t="shared" si="30"/>
        <v/>
      </c>
      <c r="E114" s="171" t="str">
        <f t="shared" si="31"/>
        <v/>
      </c>
      <c r="F114" s="112" t="str">
        <f t="shared" si="32"/>
        <v/>
      </c>
      <c r="G114" s="119"/>
      <c r="H114" s="119"/>
      <c r="I114" s="119"/>
      <c r="J114" s="119"/>
      <c r="K114" s="119"/>
      <c r="L114" s="119"/>
      <c r="M114" s="119"/>
      <c r="N114" s="119"/>
    </row>
    <row r="115" spans="1:14" x14ac:dyDescent="0.25">
      <c r="A115" s="138"/>
      <c r="B115" s="138"/>
      <c r="C115" s="184" t="str">
        <f t="shared" si="27"/>
        <v/>
      </c>
      <c r="D115" s="171" t="str">
        <f t="shared" si="30"/>
        <v/>
      </c>
      <c r="E115" s="171" t="str">
        <f t="shared" si="31"/>
        <v/>
      </c>
      <c r="F115" s="112" t="str">
        <f t="shared" si="32"/>
        <v/>
      </c>
      <c r="G115" s="119"/>
      <c r="H115" s="119"/>
      <c r="I115" s="119"/>
      <c r="J115" s="119"/>
      <c r="K115" s="119"/>
      <c r="L115" s="119"/>
      <c r="M115" s="119"/>
      <c r="N115" s="119"/>
    </row>
    <row r="116" spans="1:14" x14ac:dyDescent="0.25">
      <c r="A116" s="138"/>
      <c r="B116" s="138"/>
      <c r="C116" s="184" t="str">
        <f t="shared" si="27"/>
        <v/>
      </c>
      <c r="D116" s="171" t="str">
        <f t="shared" si="30"/>
        <v/>
      </c>
      <c r="E116" s="171" t="str">
        <f t="shared" si="31"/>
        <v/>
      </c>
      <c r="F116" s="112" t="str">
        <f t="shared" si="32"/>
        <v/>
      </c>
      <c r="G116" s="119"/>
      <c r="H116" s="119"/>
      <c r="I116" s="119"/>
      <c r="J116" s="119"/>
      <c r="K116" s="119"/>
      <c r="L116" s="119"/>
      <c r="M116" s="119"/>
      <c r="N116" s="119"/>
    </row>
    <row r="117" spans="1:14" x14ac:dyDescent="0.25">
      <c r="A117" s="138"/>
      <c r="B117" s="138"/>
      <c r="C117" s="184" t="str">
        <f t="shared" si="27"/>
        <v/>
      </c>
      <c r="D117" s="171" t="str">
        <f t="shared" si="30"/>
        <v/>
      </c>
      <c r="E117" s="171" t="str">
        <f t="shared" si="31"/>
        <v/>
      </c>
      <c r="F117" s="112" t="str">
        <f t="shared" si="32"/>
        <v/>
      </c>
      <c r="G117" s="119"/>
      <c r="H117" s="119"/>
      <c r="I117" s="119"/>
      <c r="J117" s="119"/>
      <c r="K117" s="119"/>
      <c r="L117" s="119"/>
      <c r="M117" s="119"/>
      <c r="N117" s="119"/>
    </row>
    <row r="118" spans="1:14" x14ac:dyDescent="0.25">
      <c r="A118" s="138"/>
      <c r="B118" s="138"/>
      <c r="C118" s="184" t="str">
        <f t="shared" si="27"/>
        <v/>
      </c>
      <c r="D118" s="171" t="str">
        <f t="shared" si="30"/>
        <v/>
      </c>
      <c r="E118" s="171" t="str">
        <f t="shared" si="31"/>
        <v/>
      </c>
      <c r="F118" s="112" t="str">
        <f t="shared" si="32"/>
        <v/>
      </c>
      <c r="G118" s="119"/>
      <c r="H118" s="119"/>
      <c r="I118" s="119"/>
      <c r="J118" s="119"/>
      <c r="K118" s="119"/>
      <c r="L118" s="119"/>
      <c r="M118" s="119"/>
      <c r="N118" s="119"/>
    </row>
    <row r="119" spans="1:14" x14ac:dyDescent="0.25">
      <c r="A119" s="138"/>
      <c r="B119" s="138"/>
      <c r="C119" s="184" t="str">
        <f t="shared" si="27"/>
        <v/>
      </c>
      <c r="D119" s="171" t="str">
        <f t="shared" si="30"/>
        <v/>
      </c>
      <c r="E119" s="171" t="str">
        <f t="shared" si="31"/>
        <v/>
      </c>
      <c r="F119" s="112" t="str">
        <f t="shared" si="32"/>
        <v/>
      </c>
      <c r="G119" s="119"/>
      <c r="H119" s="119"/>
      <c r="I119" s="119"/>
      <c r="J119" s="119"/>
      <c r="K119" s="119"/>
      <c r="L119" s="119"/>
      <c r="M119" s="119"/>
      <c r="N119" s="119"/>
    </row>
    <row r="120" spans="1:14" x14ac:dyDescent="0.25">
      <c r="A120" s="138"/>
      <c r="B120" s="138"/>
      <c r="C120" s="184" t="str">
        <f t="shared" si="27"/>
        <v/>
      </c>
      <c r="D120" s="171" t="str">
        <f t="shared" si="30"/>
        <v/>
      </c>
      <c r="E120" s="171" t="str">
        <f t="shared" si="31"/>
        <v/>
      </c>
      <c r="F120" s="112" t="str">
        <f t="shared" si="32"/>
        <v/>
      </c>
      <c r="G120" s="119"/>
      <c r="H120" s="119"/>
      <c r="I120" s="119"/>
      <c r="J120" s="119"/>
      <c r="K120" s="119"/>
      <c r="L120" s="119"/>
      <c r="M120" s="119"/>
      <c r="N120" s="119"/>
    </row>
    <row r="121" spans="1:14" x14ac:dyDescent="0.25">
      <c r="A121" s="138"/>
      <c r="B121" s="138"/>
      <c r="C121" s="184" t="str">
        <f t="shared" si="27"/>
        <v/>
      </c>
      <c r="D121" s="171" t="str">
        <f t="shared" si="30"/>
        <v/>
      </c>
      <c r="E121" s="171" t="str">
        <f t="shared" si="31"/>
        <v/>
      </c>
      <c r="F121" s="112" t="str">
        <f t="shared" si="32"/>
        <v/>
      </c>
      <c r="G121" s="119"/>
      <c r="H121" s="119"/>
      <c r="I121" s="119"/>
      <c r="J121" s="119"/>
      <c r="K121" s="119"/>
      <c r="L121" s="119"/>
      <c r="M121" s="119"/>
      <c r="N121" s="119"/>
    </row>
    <row r="122" spans="1:14" x14ac:dyDescent="0.25">
      <c r="A122" s="138"/>
      <c r="B122" s="138"/>
      <c r="C122" s="184" t="str">
        <f t="shared" si="27"/>
        <v/>
      </c>
      <c r="D122" s="171" t="str">
        <f t="shared" si="30"/>
        <v/>
      </c>
      <c r="E122" s="171" t="str">
        <f t="shared" si="31"/>
        <v/>
      </c>
      <c r="F122" s="112" t="str">
        <f t="shared" si="32"/>
        <v/>
      </c>
      <c r="G122" s="119"/>
      <c r="H122" s="119"/>
      <c r="I122" s="119"/>
      <c r="J122" s="119"/>
      <c r="K122" s="119"/>
      <c r="L122" s="119"/>
      <c r="M122" s="119"/>
      <c r="N122" s="119"/>
    </row>
    <row r="123" spans="1:14" x14ac:dyDescent="0.25">
      <c r="A123" s="138"/>
      <c r="B123" s="138"/>
      <c r="C123" s="184" t="str">
        <f t="shared" si="27"/>
        <v/>
      </c>
      <c r="D123" s="171" t="str">
        <f t="shared" si="30"/>
        <v/>
      </c>
      <c r="E123" s="171" t="str">
        <f t="shared" si="31"/>
        <v/>
      </c>
      <c r="F123" s="112" t="str">
        <f t="shared" si="32"/>
        <v/>
      </c>
      <c r="G123" s="119"/>
      <c r="H123" s="119"/>
      <c r="I123" s="119"/>
      <c r="J123" s="119"/>
      <c r="K123" s="119"/>
      <c r="L123" s="119"/>
      <c r="M123" s="119"/>
      <c r="N123" s="119"/>
    </row>
    <row r="124" spans="1:14" x14ac:dyDescent="0.25">
      <c r="A124" s="138"/>
      <c r="B124" s="138"/>
      <c r="C124" s="184" t="str">
        <f t="shared" si="27"/>
        <v/>
      </c>
      <c r="D124" s="171" t="str">
        <f t="shared" si="30"/>
        <v/>
      </c>
      <c r="E124" s="171" t="str">
        <f t="shared" si="31"/>
        <v/>
      </c>
      <c r="F124" s="112" t="str">
        <f t="shared" si="32"/>
        <v/>
      </c>
      <c r="G124" s="119"/>
      <c r="H124" s="119"/>
      <c r="I124" s="119"/>
      <c r="J124" s="119"/>
      <c r="K124" s="119"/>
      <c r="L124" s="119"/>
      <c r="M124" s="119"/>
      <c r="N124" s="119"/>
    </row>
    <row r="125" spans="1:14" x14ac:dyDescent="0.25">
      <c r="A125" s="138"/>
      <c r="B125" s="138"/>
      <c r="C125" s="184" t="str">
        <f t="shared" si="27"/>
        <v/>
      </c>
      <c r="D125" s="171" t="str">
        <f t="shared" si="30"/>
        <v/>
      </c>
      <c r="E125" s="171" t="str">
        <f t="shared" si="31"/>
        <v/>
      </c>
      <c r="F125" s="112" t="str">
        <f t="shared" si="32"/>
        <v/>
      </c>
      <c r="G125" s="119"/>
      <c r="H125" s="119"/>
      <c r="I125" s="119"/>
      <c r="J125" s="119"/>
      <c r="K125" s="119"/>
      <c r="L125" s="119"/>
      <c r="M125" s="119"/>
      <c r="N125" s="119"/>
    </row>
    <row r="126" spans="1:14" x14ac:dyDescent="0.25">
      <c r="A126" s="138"/>
      <c r="B126" s="138"/>
      <c r="C126" s="184" t="str">
        <f t="shared" si="27"/>
        <v/>
      </c>
      <c r="D126" s="171" t="str">
        <f t="shared" si="30"/>
        <v/>
      </c>
      <c r="E126" s="171" t="str">
        <f t="shared" si="31"/>
        <v/>
      </c>
      <c r="F126" s="112" t="str">
        <f t="shared" si="32"/>
        <v/>
      </c>
      <c r="G126" s="119"/>
      <c r="H126" s="119"/>
      <c r="I126" s="119"/>
      <c r="J126" s="119"/>
      <c r="K126" s="119"/>
      <c r="L126" s="119"/>
      <c r="M126" s="119"/>
      <c r="N126" s="119"/>
    </row>
    <row r="127" spans="1:14" x14ac:dyDescent="0.25">
      <c r="A127" s="138"/>
      <c r="B127" s="138"/>
      <c r="C127" s="184" t="str">
        <f t="shared" si="27"/>
        <v/>
      </c>
      <c r="D127" s="171" t="str">
        <f t="shared" si="30"/>
        <v/>
      </c>
      <c r="E127" s="171" t="str">
        <f t="shared" si="31"/>
        <v/>
      </c>
      <c r="F127" s="112" t="str">
        <f t="shared" si="32"/>
        <v/>
      </c>
      <c r="G127" s="119"/>
      <c r="H127" s="119"/>
      <c r="I127" s="119"/>
      <c r="J127" s="119"/>
      <c r="K127" s="119"/>
      <c r="L127" s="119"/>
      <c r="M127" s="119"/>
      <c r="N127" s="119"/>
    </row>
    <row r="128" spans="1:14" x14ac:dyDescent="0.25">
      <c r="A128" s="138"/>
      <c r="B128" s="138"/>
      <c r="C128" s="184" t="str">
        <f t="shared" si="27"/>
        <v/>
      </c>
      <c r="D128" s="171" t="str">
        <f t="shared" si="30"/>
        <v/>
      </c>
      <c r="E128" s="171" t="str">
        <f t="shared" si="31"/>
        <v/>
      </c>
      <c r="F128" s="112" t="str">
        <f t="shared" si="32"/>
        <v/>
      </c>
      <c r="G128" s="119"/>
      <c r="H128" s="119"/>
      <c r="I128" s="119"/>
      <c r="J128" s="119"/>
      <c r="K128" s="119"/>
      <c r="L128" s="119"/>
      <c r="M128" s="119"/>
      <c r="N128" s="119"/>
    </row>
    <row r="129" spans="1:14" x14ac:dyDescent="0.25">
      <c r="A129" s="138"/>
      <c r="B129" s="138"/>
      <c r="C129" s="184" t="str">
        <f t="shared" si="27"/>
        <v/>
      </c>
      <c r="D129" s="171" t="str">
        <f t="shared" si="30"/>
        <v/>
      </c>
      <c r="E129" s="171" t="str">
        <f t="shared" si="31"/>
        <v/>
      </c>
      <c r="F129" s="112" t="str">
        <f t="shared" si="32"/>
        <v/>
      </c>
      <c r="G129" s="119"/>
      <c r="H129" s="119"/>
      <c r="I129" s="119"/>
      <c r="J129" s="119"/>
      <c r="K129" s="119"/>
      <c r="L129" s="119"/>
      <c r="M129" s="119"/>
      <c r="N129" s="119"/>
    </row>
    <row r="130" spans="1:14" x14ac:dyDescent="0.25">
      <c r="A130" s="138"/>
      <c r="B130" s="138"/>
      <c r="C130" s="184" t="str">
        <f t="shared" si="27"/>
        <v/>
      </c>
      <c r="D130" s="171" t="str">
        <f t="shared" si="30"/>
        <v/>
      </c>
      <c r="E130" s="171" t="str">
        <f t="shared" si="31"/>
        <v/>
      </c>
      <c r="F130" s="112" t="str">
        <f t="shared" si="32"/>
        <v/>
      </c>
      <c r="G130" s="119"/>
      <c r="H130" s="119"/>
      <c r="I130" s="119"/>
      <c r="J130" s="119"/>
      <c r="K130" s="119"/>
      <c r="L130" s="119"/>
      <c r="M130" s="119"/>
      <c r="N130" s="119"/>
    </row>
    <row r="131" spans="1:14" x14ac:dyDescent="0.25">
      <c r="A131" s="138"/>
      <c r="B131" s="138"/>
      <c r="C131" s="184" t="str">
        <f t="shared" si="27"/>
        <v/>
      </c>
      <c r="D131" s="171" t="str">
        <f t="shared" si="30"/>
        <v/>
      </c>
      <c r="E131" s="171" t="str">
        <f t="shared" si="31"/>
        <v/>
      </c>
      <c r="F131" s="112" t="str">
        <f t="shared" si="32"/>
        <v/>
      </c>
      <c r="G131" s="119"/>
      <c r="H131" s="119"/>
      <c r="I131" s="119"/>
      <c r="J131" s="119"/>
      <c r="K131" s="119"/>
      <c r="L131" s="119"/>
      <c r="M131" s="119"/>
      <c r="N131" s="119"/>
    </row>
    <row r="132" spans="1:14" x14ac:dyDescent="0.25">
      <c r="A132" s="138"/>
      <c r="B132" s="138"/>
      <c r="C132" s="184" t="str">
        <f t="shared" si="27"/>
        <v/>
      </c>
      <c r="D132" s="171" t="str">
        <f t="shared" si="30"/>
        <v/>
      </c>
      <c r="E132" s="171" t="str">
        <f t="shared" si="31"/>
        <v/>
      </c>
      <c r="F132" s="112" t="str">
        <f t="shared" si="32"/>
        <v/>
      </c>
      <c r="G132" s="119"/>
      <c r="H132" s="119"/>
      <c r="I132" s="119"/>
      <c r="J132" s="119"/>
      <c r="K132" s="119"/>
      <c r="L132" s="119"/>
      <c r="M132" s="119"/>
      <c r="N132" s="119"/>
    </row>
    <row r="133" spans="1:14" x14ac:dyDescent="0.25">
      <c r="A133" s="138"/>
      <c r="B133" s="138"/>
      <c r="C133" s="184" t="str">
        <f t="shared" si="27"/>
        <v/>
      </c>
      <c r="D133" s="171" t="str">
        <f t="shared" si="30"/>
        <v/>
      </c>
      <c r="E133" s="171" t="str">
        <f t="shared" si="31"/>
        <v/>
      </c>
      <c r="F133" s="112" t="str">
        <f t="shared" si="32"/>
        <v/>
      </c>
      <c r="G133" s="119"/>
      <c r="H133" s="119"/>
      <c r="I133" s="119"/>
      <c r="J133" s="119"/>
      <c r="K133" s="119"/>
      <c r="L133" s="119"/>
      <c r="M133" s="119"/>
      <c r="N133" s="119"/>
    </row>
    <row r="134" spans="1:14" x14ac:dyDescent="0.25">
      <c r="A134" s="138"/>
      <c r="B134" s="138"/>
      <c r="C134" s="184" t="str">
        <f t="shared" si="27"/>
        <v/>
      </c>
      <c r="D134" s="171" t="str">
        <f t="shared" ref="D134:D151" si="33">IF(B134=69,"Человек Проявления, Глава Человеческого Синтеза ", IF(B134=70,"Человек Метагалактики, Глава Конфедеративного Синтеза ", IF(B134=71,"Человек Планеты, Глава Теофического Синтеза ","")))</f>
        <v/>
      </c>
      <c r="E134" s="171" t="str">
        <f t="shared" si="31"/>
        <v/>
      </c>
      <c r="F134" s="112" t="str">
        <f t="shared" si="32"/>
        <v/>
      </c>
      <c r="G134" s="119"/>
      <c r="H134" s="119"/>
      <c r="I134" s="119"/>
      <c r="J134" s="119"/>
      <c r="K134" s="119"/>
      <c r="L134" s="119"/>
      <c r="M134" s="119"/>
      <c r="N134" s="119"/>
    </row>
    <row r="135" spans="1:14" x14ac:dyDescent="0.25">
      <c r="A135" s="138"/>
      <c r="B135" s="138"/>
      <c r="C135" s="184" t="str">
        <f t="shared" si="27"/>
        <v/>
      </c>
      <c r="D135" s="171" t="str">
        <f t="shared" si="33"/>
        <v/>
      </c>
      <c r="E135" s="171" t="str">
        <f t="shared" si="31"/>
        <v/>
      </c>
      <c r="F135" s="112" t="str">
        <f t="shared" si="32"/>
        <v/>
      </c>
      <c r="G135" s="119"/>
      <c r="H135" s="119"/>
      <c r="I135" s="119"/>
      <c r="J135" s="119"/>
      <c r="K135" s="119"/>
      <c r="L135" s="119"/>
      <c r="M135" s="119"/>
      <c r="N135" s="119"/>
    </row>
    <row r="136" spans="1:14" x14ac:dyDescent="0.25">
      <c r="A136" s="138"/>
      <c r="B136" s="138"/>
      <c r="C136" s="184" t="str">
        <f t="shared" ref="C136:C151" si="34">A136&amp;B136</f>
        <v/>
      </c>
      <c r="D136" s="171" t="str">
        <f t="shared" si="33"/>
        <v/>
      </c>
      <c r="E136" s="171" t="str">
        <f t="shared" ref="E136:E151" si="35">IFERROR(INDEX(Ипостась_Синтеза3_,A136-4),"")</f>
        <v/>
      </c>
      <c r="F136" s="112" t="str">
        <f t="shared" ref="F136:F151" si="36">IF(OR(D136="",E136=""),"",(D136&amp;E136&amp;" "&amp;Наименование_Подразделения&amp;" "&amp;Изначальность&amp;" Изначальности"))</f>
        <v/>
      </c>
      <c r="G136" s="119"/>
      <c r="H136" s="119"/>
      <c r="I136" s="119"/>
      <c r="J136" s="119"/>
      <c r="K136" s="119"/>
      <c r="L136" s="119"/>
      <c r="M136" s="119"/>
      <c r="N136" s="119"/>
    </row>
    <row r="137" spans="1:14" x14ac:dyDescent="0.25">
      <c r="A137" s="138"/>
      <c r="B137" s="138"/>
      <c r="C137" s="184" t="str">
        <f t="shared" si="34"/>
        <v/>
      </c>
      <c r="D137" s="171" t="str">
        <f t="shared" si="33"/>
        <v/>
      </c>
      <c r="E137" s="171" t="str">
        <f t="shared" si="35"/>
        <v/>
      </c>
      <c r="F137" s="112" t="str">
        <f t="shared" si="36"/>
        <v/>
      </c>
      <c r="G137" s="119"/>
      <c r="H137" s="119"/>
      <c r="I137" s="119"/>
      <c r="J137" s="119"/>
      <c r="K137" s="119"/>
      <c r="L137" s="119"/>
      <c r="M137" s="119"/>
      <c r="N137" s="119"/>
    </row>
    <row r="138" spans="1:14" x14ac:dyDescent="0.25">
      <c r="A138" s="138"/>
      <c r="B138" s="138"/>
      <c r="C138" s="184" t="str">
        <f t="shared" si="34"/>
        <v/>
      </c>
      <c r="D138" s="171" t="str">
        <f t="shared" si="33"/>
        <v/>
      </c>
      <c r="E138" s="171" t="str">
        <f t="shared" si="35"/>
        <v/>
      </c>
      <c r="F138" s="112" t="str">
        <f t="shared" si="36"/>
        <v/>
      </c>
      <c r="G138" s="119"/>
      <c r="H138" s="119"/>
      <c r="I138" s="119"/>
      <c r="J138" s="119"/>
      <c r="K138" s="119"/>
      <c r="L138" s="119"/>
      <c r="M138" s="119"/>
      <c r="N138" s="119"/>
    </row>
    <row r="139" spans="1:14" x14ac:dyDescent="0.25">
      <c r="A139" s="138"/>
      <c r="B139" s="138"/>
      <c r="C139" s="184" t="str">
        <f t="shared" si="34"/>
        <v/>
      </c>
      <c r="D139" s="171" t="str">
        <f t="shared" si="33"/>
        <v/>
      </c>
      <c r="E139" s="171" t="str">
        <f t="shared" si="35"/>
        <v/>
      </c>
      <c r="F139" s="112" t="str">
        <f t="shared" si="36"/>
        <v/>
      </c>
      <c r="G139" s="119"/>
      <c r="H139" s="119"/>
      <c r="I139" s="119"/>
      <c r="J139" s="119"/>
      <c r="K139" s="119"/>
      <c r="L139" s="119"/>
      <c r="M139" s="119"/>
      <c r="N139" s="119"/>
    </row>
    <row r="140" spans="1:14" x14ac:dyDescent="0.25">
      <c r="A140" s="138"/>
      <c r="B140" s="138"/>
      <c r="C140" s="184" t="str">
        <f t="shared" si="34"/>
        <v/>
      </c>
      <c r="D140" s="171" t="str">
        <f t="shared" si="33"/>
        <v/>
      </c>
      <c r="E140" s="171" t="str">
        <f t="shared" si="35"/>
        <v/>
      </c>
      <c r="F140" s="112" t="str">
        <f t="shared" si="36"/>
        <v/>
      </c>
      <c r="G140" s="119"/>
      <c r="H140" s="119"/>
      <c r="I140" s="119"/>
      <c r="J140" s="119"/>
      <c r="K140" s="119"/>
      <c r="L140" s="119"/>
      <c r="M140" s="119"/>
      <c r="N140" s="119"/>
    </row>
    <row r="141" spans="1:14" x14ac:dyDescent="0.25">
      <c r="A141" s="138"/>
      <c r="B141" s="138"/>
      <c r="C141" s="184" t="str">
        <f t="shared" si="34"/>
        <v/>
      </c>
      <c r="D141" s="171" t="str">
        <f t="shared" si="33"/>
        <v/>
      </c>
      <c r="E141" s="171" t="str">
        <f t="shared" si="35"/>
        <v/>
      </c>
      <c r="F141" s="112" t="str">
        <f t="shared" si="36"/>
        <v/>
      </c>
      <c r="G141" s="119"/>
      <c r="H141" s="119"/>
      <c r="I141" s="119"/>
      <c r="J141" s="119"/>
      <c r="K141" s="119"/>
      <c r="L141" s="119"/>
      <c r="M141" s="119"/>
      <c r="N141" s="119"/>
    </row>
    <row r="142" spans="1:14" x14ac:dyDescent="0.25">
      <c r="A142" s="138"/>
      <c r="B142" s="138"/>
      <c r="C142" s="184" t="str">
        <f t="shared" si="34"/>
        <v/>
      </c>
      <c r="D142" s="171" t="str">
        <f t="shared" si="33"/>
        <v/>
      </c>
      <c r="E142" s="171" t="str">
        <f t="shared" si="35"/>
        <v/>
      </c>
      <c r="F142" s="112" t="str">
        <f t="shared" si="36"/>
        <v/>
      </c>
      <c r="G142" s="119"/>
      <c r="H142" s="119"/>
      <c r="I142" s="119"/>
      <c r="J142" s="119"/>
      <c r="K142" s="119"/>
      <c r="L142" s="119"/>
      <c r="M142" s="119"/>
      <c r="N142" s="119"/>
    </row>
    <row r="143" spans="1:14" x14ac:dyDescent="0.25">
      <c r="A143" s="138"/>
      <c r="B143" s="138"/>
      <c r="C143" s="184" t="str">
        <f t="shared" si="34"/>
        <v/>
      </c>
      <c r="D143" s="171" t="str">
        <f t="shared" si="33"/>
        <v/>
      </c>
      <c r="E143" s="171" t="str">
        <f t="shared" si="35"/>
        <v/>
      </c>
      <c r="F143" s="112" t="str">
        <f t="shared" si="36"/>
        <v/>
      </c>
      <c r="G143" s="119"/>
      <c r="H143" s="119"/>
      <c r="I143" s="119"/>
      <c r="J143" s="119"/>
      <c r="K143" s="119"/>
      <c r="L143" s="119"/>
      <c r="M143" s="119"/>
      <c r="N143" s="119"/>
    </row>
    <row r="144" spans="1:14" x14ac:dyDescent="0.25">
      <c r="A144" s="138"/>
      <c r="B144" s="138"/>
      <c r="C144" s="184" t="str">
        <f t="shared" si="34"/>
        <v/>
      </c>
      <c r="D144" s="171" t="str">
        <f t="shared" si="33"/>
        <v/>
      </c>
      <c r="E144" s="171" t="str">
        <f t="shared" si="35"/>
        <v/>
      </c>
      <c r="F144" s="112" t="str">
        <f t="shared" si="36"/>
        <v/>
      </c>
      <c r="G144" s="119"/>
      <c r="H144" s="119"/>
      <c r="I144" s="119"/>
      <c r="J144" s="119"/>
      <c r="K144" s="119"/>
      <c r="L144" s="119"/>
      <c r="M144" s="119"/>
      <c r="N144" s="119"/>
    </row>
    <row r="145" spans="1:14" x14ac:dyDescent="0.25">
      <c r="A145" s="138"/>
      <c r="B145" s="138"/>
      <c r="C145" s="184" t="str">
        <f t="shared" si="34"/>
        <v/>
      </c>
      <c r="D145" s="171" t="str">
        <f t="shared" si="33"/>
        <v/>
      </c>
      <c r="E145" s="171" t="str">
        <f t="shared" si="35"/>
        <v/>
      </c>
      <c r="F145" s="112" t="str">
        <f t="shared" si="36"/>
        <v/>
      </c>
      <c r="G145" s="119"/>
      <c r="H145" s="119"/>
      <c r="I145" s="119"/>
      <c r="J145" s="119"/>
      <c r="K145" s="119"/>
      <c r="L145" s="119"/>
      <c r="M145" s="119"/>
      <c r="N145" s="119"/>
    </row>
    <row r="146" spans="1:14" x14ac:dyDescent="0.25">
      <c r="A146" s="138"/>
      <c r="B146" s="138"/>
      <c r="C146" s="184" t="str">
        <f t="shared" si="34"/>
        <v/>
      </c>
      <c r="D146" s="171" t="str">
        <f t="shared" si="33"/>
        <v/>
      </c>
      <c r="E146" s="171" t="str">
        <f t="shared" si="35"/>
        <v/>
      </c>
      <c r="F146" s="112" t="str">
        <f t="shared" si="36"/>
        <v/>
      </c>
      <c r="G146" s="119"/>
      <c r="H146" s="119"/>
      <c r="I146" s="119"/>
      <c r="J146" s="119"/>
      <c r="K146" s="119"/>
      <c r="L146" s="119"/>
      <c r="M146" s="119"/>
      <c r="N146" s="119"/>
    </row>
    <row r="147" spans="1:14" x14ac:dyDescent="0.25">
      <c r="A147" s="138"/>
      <c r="B147" s="138"/>
      <c r="C147" s="184" t="str">
        <f t="shared" si="34"/>
        <v/>
      </c>
      <c r="D147" s="171" t="str">
        <f t="shared" si="33"/>
        <v/>
      </c>
      <c r="E147" s="171" t="str">
        <f t="shared" si="35"/>
        <v/>
      </c>
      <c r="F147" s="112" t="str">
        <f t="shared" si="36"/>
        <v/>
      </c>
      <c r="G147" s="119"/>
      <c r="H147" s="119"/>
      <c r="I147" s="119"/>
      <c r="J147" s="119"/>
      <c r="K147" s="119"/>
      <c r="L147" s="119"/>
      <c r="M147" s="119"/>
      <c r="N147" s="119"/>
    </row>
    <row r="148" spans="1:14" x14ac:dyDescent="0.25">
      <c r="A148" s="138"/>
      <c r="B148" s="138"/>
      <c r="C148" s="184" t="str">
        <f t="shared" si="34"/>
        <v/>
      </c>
      <c r="D148" s="171" t="str">
        <f t="shared" si="33"/>
        <v/>
      </c>
      <c r="E148" s="171" t="str">
        <f t="shared" si="35"/>
        <v/>
      </c>
      <c r="F148" s="112" t="str">
        <f t="shared" si="36"/>
        <v/>
      </c>
      <c r="G148" s="119"/>
      <c r="H148" s="119"/>
      <c r="I148" s="119"/>
      <c r="J148" s="119"/>
      <c r="K148" s="119"/>
      <c r="L148" s="119"/>
      <c r="M148" s="119"/>
      <c r="N148" s="119"/>
    </row>
    <row r="149" spans="1:14" x14ac:dyDescent="0.25">
      <c r="A149" s="138"/>
      <c r="B149" s="138"/>
      <c r="C149" s="184" t="str">
        <f t="shared" si="34"/>
        <v/>
      </c>
      <c r="D149" s="171" t="str">
        <f t="shared" si="33"/>
        <v/>
      </c>
      <c r="E149" s="171" t="str">
        <f t="shared" si="35"/>
        <v/>
      </c>
      <c r="F149" s="112" t="str">
        <f t="shared" si="36"/>
        <v/>
      </c>
      <c r="G149" s="119"/>
      <c r="H149" s="119"/>
      <c r="I149" s="119"/>
      <c r="J149" s="119"/>
      <c r="K149" s="119"/>
      <c r="L149" s="119"/>
      <c r="M149" s="119"/>
      <c r="N149" s="119"/>
    </row>
    <row r="150" spans="1:14" x14ac:dyDescent="0.25">
      <c r="A150" s="138"/>
      <c r="B150" s="138"/>
      <c r="C150" s="184" t="str">
        <f t="shared" si="34"/>
        <v/>
      </c>
      <c r="D150" s="171" t="str">
        <f t="shared" si="33"/>
        <v/>
      </c>
      <c r="E150" s="171" t="str">
        <f t="shared" si="35"/>
        <v/>
      </c>
      <c r="F150" s="112" t="str">
        <f t="shared" si="36"/>
        <v/>
      </c>
      <c r="G150" s="119"/>
      <c r="H150" s="119"/>
      <c r="I150" s="119"/>
      <c r="J150" s="119"/>
      <c r="K150" s="119"/>
      <c r="L150" s="119"/>
      <c r="M150" s="119"/>
      <c r="N150" s="119"/>
    </row>
    <row r="151" spans="1:14" x14ac:dyDescent="0.25">
      <c r="A151" s="138"/>
      <c r="B151" s="138"/>
      <c r="C151" s="184" t="str">
        <f t="shared" si="34"/>
        <v/>
      </c>
      <c r="D151" s="171" t="str">
        <f t="shared" si="33"/>
        <v/>
      </c>
      <c r="E151" s="171" t="str">
        <f t="shared" si="35"/>
        <v/>
      </c>
      <c r="F151" s="112" t="str">
        <f t="shared" si="36"/>
        <v/>
      </c>
      <c r="G151" s="119"/>
      <c r="H151" s="119"/>
      <c r="I151" s="119"/>
      <c r="J151" s="119"/>
      <c r="K151" s="119"/>
      <c r="L151" s="119"/>
      <c r="M151" s="119"/>
      <c r="N151" s="119"/>
    </row>
  </sheetData>
  <mergeCells count="1">
    <mergeCell ref="A1:G1"/>
  </mergeCells>
  <pageMargins left="0.31496062992125984" right="0.31496062992125984" top="0.35433070866141736" bottom="0.35433070866141736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8"/>
  <sheetViews>
    <sheetView zoomScale="65" zoomScaleNormal="65" workbookViewId="0">
      <selection activeCell="A4" sqref="A4:AS4"/>
    </sheetView>
  </sheetViews>
  <sheetFormatPr defaultRowHeight="15" x14ac:dyDescent="0.25"/>
  <cols>
    <col min="1" max="45" width="4.7109375" customWidth="1"/>
    <col min="46" max="52" width="3.5703125" customWidth="1"/>
    <col min="53" max="60" width="3.140625" customWidth="1"/>
  </cols>
  <sheetData>
    <row r="1" spans="1:52" ht="36.6" customHeight="1" x14ac:dyDescent="0.55000000000000004">
      <c r="A1" s="376" t="s">
        <v>4741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137"/>
      <c r="AU1" s="137"/>
      <c r="AV1" s="137"/>
      <c r="AW1" s="137"/>
      <c r="AX1" s="137"/>
      <c r="AY1" s="137"/>
      <c r="AZ1" s="137"/>
    </row>
    <row r="3" spans="1:52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36" x14ac:dyDescent="0.55000000000000004">
      <c r="A4" s="296" t="str">
        <f>"Филиалы " &amp; Наименование_Подразделения&amp;" "&amp;Изначальность&amp;" Изначальности, численностью до трех Служащих"</f>
        <v>Филиалы ИДИВО 192 Изначальности, численностью до трех Служащих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186"/>
      <c r="AU4" s="186"/>
      <c r="AV4" s="186"/>
      <c r="AW4" s="30"/>
      <c r="AX4" s="30"/>
      <c r="AY4" s="30"/>
      <c r="AZ4" s="30"/>
    </row>
    <row r="5" spans="1:52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s="28" customFormat="1" ht="95.45" customHeight="1" x14ac:dyDescent="0.25">
      <c r="A6" s="377" t="str">
        <f>TEXT(Филиалы!L70,)</f>
        <v>Адепт филиала, Глава Синтеза Предначального ИДИВО 187 Проявления 192 Изначальности Управления Синтеза Янова Вероники Метагалактического Центра Калуги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9"/>
      <c r="N6" s="31"/>
      <c r="O6" s="31"/>
      <c r="P6" s="31"/>
      <c r="Q6" s="377" t="str">
        <f>TEXT(Филиалы!L71,)</f>
        <v>Адепт филиала, Глава Синтеза Предначального ИДИВО 186 Проявления 192 Изначальности Управления Синтеза Юлия Сианы Метагалактического Центра Липецка</v>
      </c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9"/>
      <c r="AG6" s="377" t="str">
        <f>TEXT(Филиалы!L72,)</f>
        <v>Адепт филиала, Глава Синтеза Предначального ИДИВО 185 Проявления 192 Изначальности Управления Синтеза Юсефа Оны Метагалактического Центра Тбилиси</v>
      </c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9"/>
    </row>
    <row r="7" spans="1:52" s="46" customFormat="1" ht="21.6" customHeight="1" thickBot="1" x14ac:dyDescent="0.4">
      <c r="A7" s="342" t="str">
        <f>TEXT(Филиалы!M70,)</f>
        <v>В.В.О-Б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4"/>
      <c r="N7" s="45"/>
      <c r="O7" s="45"/>
      <c r="P7" s="45"/>
      <c r="Q7" s="342" t="str">
        <f>TEXT(Филиалы!M71,)</f>
        <v>Сторожинская Надежда</v>
      </c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4"/>
      <c r="AG7" s="342" t="str">
        <f>TEXT(Филиалы!M72,)</f>
        <v>Мясникова Лариса</v>
      </c>
      <c r="AH7" s="343"/>
      <c r="AI7" s="343"/>
      <c r="AJ7" s="343"/>
      <c r="AK7" s="343"/>
      <c r="AL7" s="343"/>
      <c r="AM7" s="343"/>
      <c r="AN7" s="343"/>
      <c r="AO7" s="343"/>
      <c r="AP7" s="343"/>
      <c r="AQ7" s="343"/>
      <c r="AR7" s="343"/>
      <c r="AS7" s="344"/>
    </row>
    <row r="8" spans="1:52" s="28" customFormat="1" ht="34.5" customHeight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</row>
    <row r="9" spans="1:52" ht="181.15" customHeight="1" x14ac:dyDescent="0.25">
      <c r="A9" s="377" t="str">
        <f>TEXT(Филиалы!L76,)</f>
        <v/>
      </c>
      <c r="B9" s="378"/>
      <c r="C9" s="378"/>
      <c r="D9" s="378"/>
      <c r="E9" s="378"/>
      <c r="F9" s="379"/>
      <c r="H9" s="377" t="str">
        <f>TEXT(Филиалы!L82,)</f>
        <v/>
      </c>
      <c r="I9" s="378"/>
      <c r="J9" s="378"/>
      <c r="K9" s="378"/>
      <c r="L9" s="378"/>
      <c r="M9" s="379"/>
      <c r="Q9" s="377" t="str">
        <f>TEXT(Филиалы!L77,)</f>
        <v/>
      </c>
      <c r="R9" s="378"/>
      <c r="S9" s="378"/>
      <c r="T9" s="378"/>
      <c r="U9" s="378"/>
      <c r="V9" s="379"/>
      <c r="X9" s="377" t="str">
        <f>TEXT(Филиалы!L83,)</f>
        <v/>
      </c>
      <c r="Y9" s="378"/>
      <c r="Z9" s="378"/>
      <c r="AA9" s="378"/>
      <c r="AB9" s="378"/>
      <c r="AC9" s="379"/>
      <c r="AG9" s="377" t="str">
        <f>TEXT(Филиалы!L78,)</f>
        <v/>
      </c>
      <c r="AH9" s="378"/>
      <c r="AI9" s="378"/>
      <c r="AJ9" s="378"/>
      <c r="AK9" s="378"/>
      <c r="AL9" s="379"/>
      <c r="AN9" s="377" t="str">
        <f>TEXT(Филиалы!L84,)</f>
        <v/>
      </c>
      <c r="AO9" s="378"/>
      <c r="AP9" s="378"/>
      <c r="AQ9" s="378"/>
      <c r="AR9" s="378"/>
      <c r="AS9" s="379"/>
    </row>
    <row r="10" spans="1:52" ht="44.45" customHeight="1" thickBot="1" x14ac:dyDescent="0.3">
      <c r="A10" s="342" t="str">
        <f>TEXT(Филиалы!M76,)</f>
        <v/>
      </c>
      <c r="B10" s="343"/>
      <c r="C10" s="343"/>
      <c r="D10" s="343"/>
      <c r="E10" s="343"/>
      <c r="F10" s="344"/>
      <c r="H10" s="342" t="str">
        <f>TEXT(Филиалы!M82,)</f>
        <v/>
      </c>
      <c r="I10" s="343"/>
      <c r="J10" s="343"/>
      <c r="K10" s="343"/>
      <c r="L10" s="343"/>
      <c r="M10" s="344"/>
      <c r="Q10" s="342" t="str">
        <f>TEXT(Филиалы!M77,)</f>
        <v/>
      </c>
      <c r="R10" s="343"/>
      <c r="S10" s="343"/>
      <c r="T10" s="343"/>
      <c r="U10" s="343"/>
      <c r="V10" s="344"/>
      <c r="X10" s="342" t="str">
        <f>TEXT(Филиалы!M83,)</f>
        <v/>
      </c>
      <c r="Y10" s="343"/>
      <c r="Z10" s="343"/>
      <c r="AA10" s="343"/>
      <c r="AB10" s="343"/>
      <c r="AC10" s="344"/>
      <c r="AG10" s="342" t="str">
        <f>TEXT(Филиалы!M78,)</f>
        <v/>
      </c>
      <c r="AH10" s="343"/>
      <c r="AI10" s="343"/>
      <c r="AJ10" s="343"/>
      <c r="AK10" s="343"/>
      <c r="AL10" s="344"/>
      <c r="AN10" s="342" t="str">
        <f>TEXT(Филиалы!M84,)</f>
        <v/>
      </c>
      <c r="AO10" s="343"/>
      <c r="AP10" s="343"/>
      <c r="AQ10" s="343"/>
      <c r="AR10" s="343"/>
      <c r="AS10" s="344"/>
    </row>
    <row r="11" spans="1:52" ht="21" x14ac:dyDescent="0.25">
      <c r="F11" s="59"/>
    </row>
    <row r="13" spans="1:52" ht="15.75" thickBot="1" x14ac:dyDescent="0.3"/>
    <row r="14" spans="1:52" s="28" customFormat="1" ht="95.45" customHeight="1" x14ac:dyDescent="0.25">
      <c r="A14" s="377" t="str">
        <f>TEXT(Филиалы!L73,)</f>
        <v>Адепт филиала, Глава Синтеза Предначального ИДИВО 184 Проявления 192 Изначальности Управления Синтеза Владомира Стефаны Метагалактического Центра Тлалнэпантла дэ Баз, Мексика</v>
      </c>
      <c r="B14" s="378"/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379"/>
      <c r="N14" s="31"/>
      <c r="O14" s="31"/>
      <c r="P14" s="31"/>
      <c r="Q14" s="377" t="str">
        <f>TEXT(Филиалы!L74,)</f>
        <v>Адепт филиала, Глава Синтеза Предначального ИДИВО 183 Проявления 192 Изначальности Управления Синтеза Саввы Святы Метагалактического Центра Смоленска</v>
      </c>
      <c r="R14" s="378"/>
      <c r="S14" s="378"/>
      <c r="T14" s="378"/>
      <c r="U14" s="378"/>
      <c r="V14" s="378"/>
      <c r="W14" s="378"/>
      <c r="X14" s="378"/>
      <c r="Y14" s="378"/>
      <c r="Z14" s="378"/>
      <c r="AA14" s="378"/>
      <c r="AB14" s="378"/>
      <c r="AC14" s="379"/>
      <c r="AG14" s="377" t="str">
        <f>TEXT(Филиалы!L75,)</f>
        <v>Адепт филиала, Глава Синтеза Предначального ИДИВО 182 Проявления 192 Изначальности Управления Синтеза Савелия Баяны Метагалактического Центра Ярославля</v>
      </c>
      <c r="AH14" s="378"/>
      <c r="AI14" s="378"/>
      <c r="AJ14" s="378"/>
      <c r="AK14" s="378"/>
      <c r="AL14" s="378"/>
      <c r="AM14" s="378"/>
      <c r="AN14" s="378"/>
      <c r="AO14" s="378"/>
      <c r="AP14" s="378"/>
      <c r="AQ14" s="378"/>
      <c r="AR14" s="378"/>
      <c r="AS14" s="379"/>
    </row>
    <row r="15" spans="1:52" s="46" customFormat="1" ht="21.6" customHeight="1" thickBot="1" x14ac:dyDescent="0.4">
      <c r="A15" s="342" t="str">
        <f>TEXT(Филиалы!M73,)</f>
        <v xml:space="preserve">Павонова Зоя 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4"/>
      <c r="N15" s="45"/>
      <c r="O15" s="45"/>
      <c r="P15" s="45"/>
      <c r="Q15" s="342" t="str">
        <f>TEXT(Филиалы!M74,)</f>
        <v xml:space="preserve">Подгорная Вероника </v>
      </c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4"/>
      <c r="AG15" s="342" t="str">
        <f>TEXT(Филиалы!M75,)</f>
        <v>Иконникова Наталья</v>
      </c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  <c r="AR15" s="343"/>
      <c r="AS15" s="344"/>
    </row>
    <row r="16" spans="1:52" s="28" customFormat="1" ht="34.5" customHeight="1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</row>
    <row r="17" spans="1:45" ht="181.15" customHeight="1" x14ac:dyDescent="0.25">
      <c r="A17" s="377" t="str">
        <f>TEXT(Филиалы!L79,)</f>
        <v/>
      </c>
      <c r="B17" s="378"/>
      <c r="C17" s="378"/>
      <c r="D17" s="378"/>
      <c r="E17" s="378"/>
      <c r="F17" s="379"/>
      <c r="H17" s="377" t="str">
        <f>TEXT(Филиалы!L85,)</f>
        <v/>
      </c>
      <c r="I17" s="378"/>
      <c r="J17" s="378"/>
      <c r="K17" s="378"/>
      <c r="L17" s="378"/>
      <c r="M17" s="379"/>
      <c r="Q17" s="377" t="str">
        <f>TEXT(Филиалы!L80,)</f>
        <v>Архат филиала, Глава Идивного Синтеза Всевышнего Управления Синтеза Вильгельма Екатерины 181 Проявления 192 Изначальности, Член Метагалактического Центра Смоленска</v>
      </c>
      <c r="R17" s="378"/>
      <c r="S17" s="378"/>
      <c r="T17" s="378"/>
      <c r="U17" s="378"/>
      <c r="V17" s="379"/>
      <c r="X17" s="377" t="str">
        <f>TEXT(Филиалы!L86,)</f>
        <v/>
      </c>
      <c r="Y17" s="378"/>
      <c r="Z17" s="378"/>
      <c r="AA17" s="378"/>
      <c r="AB17" s="378"/>
      <c r="AC17" s="379"/>
      <c r="AG17" s="377" t="str">
        <f>TEXT(Филиалы!L81,)</f>
        <v/>
      </c>
      <c r="AH17" s="378"/>
      <c r="AI17" s="378"/>
      <c r="AJ17" s="378"/>
      <c r="AK17" s="378"/>
      <c r="AL17" s="379"/>
      <c r="AN17" s="377" t="str">
        <f>TEXT(Филиалы!L87,)</f>
        <v/>
      </c>
      <c r="AO17" s="378"/>
      <c r="AP17" s="378"/>
      <c r="AQ17" s="378"/>
      <c r="AR17" s="378"/>
      <c r="AS17" s="379"/>
    </row>
    <row r="18" spans="1:45" ht="44.45" customHeight="1" thickBot="1" x14ac:dyDescent="0.3">
      <c r="A18" s="342" t="str">
        <f>TEXT(Филиалы!M79,)</f>
        <v/>
      </c>
      <c r="B18" s="343"/>
      <c r="C18" s="343"/>
      <c r="D18" s="343"/>
      <c r="E18" s="343"/>
      <c r="F18" s="344"/>
      <c r="H18" s="342" t="str">
        <f>TEXT(Филиалы!M85,)</f>
        <v/>
      </c>
      <c r="I18" s="343"/>
      <c r="J18" s="343"/>
      <c r="K18" s="343"/>
      <c r="L18" s="343"/>
      <c r="M18" s="344"/>
      <c r="Q18" s="342" t="str">
        <f>TEXT(Филиалы!M80,)</f>
        <v xml:space="preserve">Дубенкова Светлана </v>
      </c>
      <c r="R18" s="343"/>
      <c r="S18" s="343"/>
      <c r="T18" s="343"/>
      <c r="U18" s="343"/>
      <c r="V18" s="344"/>
      <c r="X18" s="342" t="str">
        <f>TEXT(Филиалы!M86,)</f>
        <v/>
      </c>
      <c r="Y18" s="343"/>
      <c r="Z18" s="343"/>
      <c r="AA18" s="343"/>
      <c r="AB18" s="343"/>
      <c r="AC18" s="344"/>
      <c r="AG18" s="342" t="str">
        <f>TEXT(Филиалы!M81,)</f>
        <v/>
      </c>
      <c r="AH18" s="343"/>
      <c r="AI18" s="343"/>
      <c r="AJ18" s="343"/>
      <c r="AK18" s="343"/>
      <c r="AL18" s="344"/>
      <c r="AN18" s="342" t="str">
        <f>TEXT(Филиалы!L87,)</f>
        <v/>
      </c>
      <c r="AO18" s="343"/>
      <c r="AP18" s="343"/>
      <c r="AQ18" s="343"/>
      <c r="AR18" s="343"/>
      <c r="AS18" s="344"/>
    </row>
  </sheetData>
  <mergeCells count="38">
    <mergeCell ref="A1:AS1"/>
    <mergeCell ref="A4:AS4"/>
    <mergeCell ref="AN18:AS18"/>
    <mergeCell ref="A18:F18"/>
    <mergeCell ref="H18:M18"/>
    <mergeCell ref="Q18:V18"/>
    <mergeCell ref="X18:AC18"/>
    <mergeCell ref="AG18:AL18"/>
    <mergeCell ref="A15:M15"/>
    <mergeCell ref="Q15:AC15"/>
    <mergeCell ref="AG15:AS15"/>
    <mergeCell ref="A17:F17"/>
    <mergeCell ref="H17:M17"/>
    <mergeCell ref="Q17:V17"/>
    <mergeCell ref="X17:AC17"/>
    <mergeCell ref="AG17:AL17"/>
    <mergeCell ref="A7:M7"/>
    <mergeCell ref="AN17:AS17"/>
    <mergeCell ref="AG7:AS7"/>
    <mergeCell ref="AG9:AL9"/>
    <mergeCell ref="AN9:AS9"/>
    <mergeCell ref="AG10:AL10"/>
    <mergeCell ref="A6:M6"/>
    <mergeCell ref="Q6:AC6"/>
    <mergeCell ref="A14:M14"/>
    <mergeCell ref="Q14:AC14"/>
    <mergeCell ref="AN10:AS10"/>
    <mergeCell ref="AG14:AS14"/>
    <mergeCell ref="Q7:AC7"/>
    <mergeCell ref="Q9:V9"/>
    <mergeCell ref="X9:AC9"/>
    <mergeCell ref="Q10:V10"/>
    <mergeCell ref="X10:AC10"/>
    <mergeCell ref="AG6:AS6"/>
    <mergeCell ref="A9:F9"/>
    <mergeCell ref="A10:F10"/>
    <mergeCell ref="H9:M9"/>
    <mergeCell ref="H10:M10"/>
  </mergeCells>
  <printOptions horizontalCentered="1" verticalCentered="1"/>
  <pageMargins left="0.31496062992125984" right="0.31496062992125984" top="0.23622047244094491" bottom="0.23622047244094491" header="0.31496062992125984" footer="0.19685039370078741"/>
  <pageSetup paperSize="9" scale="6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46"/>
  <sheetViews>
    <sheetView workbookViewId="0">
      <selection activeCell="G3" sqref="G3"/>
    </sheetView>
  </sheetViews>
  <sheetFormatPr defaultRowHeight="15" x14ac:dyDescent="0.25"/>
  <cols>
    <col min="1" max="1" width="11" style="7" bestFit="1" customWidth="1"/>
    <col min="2" max="2" width="10.28515625" style="7" bestFit="1" customWidth="1"/>
    <col min="3" max="3" width="10.28515625" style="7" customWidth="1"/>
    <col min="4" max="4" width="6" style="7" hidden="1" customWidth="1"/>
    <col min="5" max="5" width="64.7109375" style="7" hidden="1" customWidth="1"/>
    <col min="6" max="6" width="38.7109375" style="7" hidden="1" customWidth="1"/>
    <col min="7" max="7" width="103.7109375" bestFit="1" customWidth="1"/>
    <col min="8" max="8" width="24.5703125" bestFit="1" customWidth="1"/>
    <col min="9" max="9" width="9.85546875" bestFit="1" customWidth="1"/>
    <col min="10" max="10" width="8" bestFit="1" customWidth="1"/>
    <col min="11" max="13" width="12.28515625" bestFit="1" customWidth="1"/>
    <col min="14" max="14" width="11.42578125" bestFit="1" customWidth="1"/>
    <col min="15" max="15" width="7" bestFit="1" customWidth="1"/>
  </cols>
  <sheetData>
    <row r="1" spans="1:15" ht="79.150000000000006" customHeight="1" x14ac:dyDescent="0.25">
      <c r="A1" s="213" t="s">
        <v>5114</v>
      </c>
      <c r="B1" s="213"/>
      <c r="C1" s="213"/>
      <c r="D1" s="213"/>
      <c r="E1" s="213"/>
      <c r="F1" s="213"/>
      <c r="G1" s="213"/>
      <c r="H1" s="213"/>
    </row>
    <row r="2" spans="1:15" ht="45" x14ac:dyDescent="0.25">
      <c r="A2" s="29" t="s">
        <v>4927</v>
      </c>
      <c r="B2" s="29" t="s">
        <v>4928</v>
      </c>
      <c r="C2" s="29" t="s">
        <v>4929</v>
      </c>
      <c r="D2" s="29"/>
      <c r="E2" s="29"/>
      <c r="F2" s="29"/>
      <c r="G2" s="126" t="str">
        <f>"Должностное звание Неизречённого "&amp;Наименование_Подразделения&amp;" "&amp;Изначальность&amp;" Изначальности"</f>
        <v>Должностное звание Неизречённого ИДИВО 192 Изначальности</v>
      </c>
      <c r="H2" s="129" t="s">
        <v>4742</v>
      </c>
      <c r="I2" s="129" t="s">
        <v>81</v>
      </c>
      <c r="J2" s="129" t="s">
        <v>10</v>
      </c>
      <c r="K2" s="129" t="s">
        <v>82</v>
      </c>
      <c r="L2" s="129" t="s">
        <v>83</v>
      </c>
      <c r="M2" s="129" t="s">
        <v>84</v>
      </c>
      <c r="N2" s="129" t="s">
        <v>12</v>
      </c>
      <c r="O2" s="129" t="s">
        <v>11</v>
      </c>
    </row>
    <row r="3" spans="1:15" x14ac:dyDescent="0.25">
      <c r="A3" s="138">
        <v>21</v>
      </c>
      <c r="B3" s="138">
        <v>69</v>
      </c>
      <c r="C3" s="138">
        <v>1</v>
      </c>
      <c r="D3" s="184" t="str">
        <f>A3&amp;B3&amp;C3</f>
        <v>21691</v>
      </c>
      <c r="E3" s="171" t="str">
        <f t="shared" ref="E3:E34" si="0">IF(B3=69,"Неизреченный, Глава Метагалактического Синтеза Человечности ", IF(B3=70,"Неизреченный, Глава Метагалактического Синтеза Конфедеративности ", IF(B3=71,"Неизреченный, Глава Метагалактического Синтеза Теофичности ","")))</f>
        <v xml:space="preserve">Неизреченный, Глава Метагалактического Синтеза Человечности </v>
      </c>
      <c r="F3" s="188" t="str">
        <f t="shared" ref="F3:F34" si="1">IF(C3="","",IFERROR(INDEX(Системы,C3+32+4,A3),""))</f>
        <v>ИДИВО Человека Изначальности Владыки</v>
      </c>
      <c r="G3" s="112" t="str">
        <f t="shared" ref="G3:G34" si="2">IF(OR(E3="",F3=""),"",(E3&amp;F3&amp;" "&amp;Наименование_Подразделения&amp;" "&amp;Изначальность&amp;" Изначальности"))</f>
        <v>Неизреченный, Глава Метагалактического Синтеза Человечности ИДИВО Человека Изначальности Владыки ИДИВО 192 Изначальности</v>
      </c>
      <c r="H3" s="119"/>
      <c r="I3" s="119"/>
      <c r="J3" s="119"/>
      <c r="K3" s="119"/>
      <c r="L3" s="119"/>
      <c r="M3" s="119"/>
      <c r="N3" s="119"/>
      <c r="O3" s="119"/>
    </row>
    <row r="4" spans="1:15" x14ac:dyDescent="0.25">
      <c r="A4" s="138">
        <v>21</v>
      </c>
      <c r="B4" s="138">
        <v>69</v>
      </c>
      <c r="C4" s="138">
        <v>2</v>
      </c>
      <c r="D4" s="184" t="str">
        <f t="shared" ref="D4:D67" si="3">A4&amp;B4&amp;C4</f>
        <v>21692</v>
      </c>
      <c r="E4" s="171" t="str">
        <f t="shared" si="0"/>
        <v xml:space="preserve">Неизреченный, Глава Метагалактического Синтеза Человечности </v>
      </c>
      <c r="F4" s="171" t="str">
        <f t="shared" si="1"/>
        <v>Вечность Владыки</v>
      </c>
      <c r="G4" s="112" t="str">
        <f t="shared" si="2"/>
        <v>Неизреченный, Глава Метагалактического Синтеза Человечности Вечность Владыки ИДИВО 192 Изначальности</v>
      </c>
      <c r="H4" s="119"/>
      <c r="I4" s="119"/>
      <c r="J4" s="119"/>
      <c r="K4" s="119"/>
      <c r="L4" s="119"/>
      <c r="M4" s="119"/>
      <c r="N4" s="119"/>
      <c r="O4" s="119"/>
    </row>
    <row r="5" spans="1:15" x14ac:dyDescent="0.25">
      <c r="A5" s="138">
        <v>21</v>
      </c>
      <c r="B5" s="138">
        <v>69</v>
      </c>
      <c r="C5" s="138">
        <v>3</v>
      </c>
      <c r="D5" s="184" t="str">
        <f t="shared" si="3"/>
        <v>21693</v>
      </c>
      <c r="E5" s="171" t="str">
        <f t="shared" si="0"/>
        <v xml:space="preserve">Неизреченный, Глава Метагалактического Синтеза Человечности </v>
      </c>
      <c r="F5" s="171" t="str">
        <f t="shared" si="1"/>
        <v>Истина Владыки</v>
      </c>
      <c r="G5" s="112" t="str">
        <f t="shared" si="2"/>
        <v>Неизреченный, Глава Метагалактического Синтеза Человечности Истина Владыки ИДИВО 192 Изначальности</v>
      </c>
      <c r="H5" s="119"/>
      <c r="I5" s="119"/>
      <c r="J5" s="119"/>
      <c r="K5" s="119"/>
      <c r="L5" s="119"/>
      <c r="M5" s="119"/>
      <c r="N5" s="119"/>
      <c r="O5" s="119"/>
    </row>
    <row r="6" spans="1:15" x14ac:dyDescent="0.25">
      <c r="A6" s="138">
        <v>21</v>
      </c>
      <c r="B6" s="138">
        <v>69</v>
      </c>
      <c r="C6" s="138">
        <v>4</v>
      </c>
      <c r="D6" s="184" t="str">
        <f t="shared" si="3"/>
        <v>21694</v>
      </c>
      <c r="E6" s="171" t="str">
        <f t="shared" si="0"/>
        <v xml:space="preserve">Неизреченный, Глава Метагалактического Синтеза Человечности </v>
      </c>
      <c r="F6" s="171" t="str">
        <f t="shared" si="1"/>
        <v>Око Владыки</v>
      </c>
      <c r="G6" s="112" t="str">
        <f t="shared" si="2"/>
        <v>Неизреченный, Глава Метагалактического Синтеза Человечности Око Владыки ИДИВО 192 Изначальности</v>
      </c>
      <c r="H6" s="119"/>
      <c r="I6" s="119"/>
      <c r="J6" s="119"/>
      <c r="K6" s="119"/>
      <c r="L6" s="119"/>
      <c r="M6" s="119"/>
      <c r="N6" s="119"/>
      <c r="O6" s="119"/>
    </row>
    <row r="7" spans="1:15" x14ac:dyDescent="0.25">
      <c r="A7" s="138">
        <v>21</v>
      </c>
      <c r="B7" s="138">
        <v>69</v>
      </c>
      <c r="C7" s="138">
        <v>5</v>
      </c>
      <c r="D7" s="184" t="str">
        <f t="shared" si="3"/>
        <v>21695</v>
      </c>
      <c r="E7" s="171" t="str">
        <f t="shared" si="0"/>
        <v xml:space="preserve">Неизреченный, Глава Метагалактического Синтеза Человечности </v>
      </c>
      <c r="F7" s="171" t="str">
        <f t="shared" si="1"/>
        <v>Хум Владыки</v>
      </c>
      <c r="G7" s="112" t="str">
        <f t="shared" si="2"/>
        <v>Неизреченный, Глава Метагалактического Синтеза Человечности Хум Владыки ИДИВО 192 Изначальности</v>
      </c>
      <c r="H7" s="119"/>
      <c r="I7" s="119"/>
      <c r="J7" s="119"/>
      <c r="K7" s="119"/>
      <c r="L7" s="119"/>
      <c r="M7" s="119"/>
      <c r="N7" s="119"/>
      <c r="O7" s="119"/>
    </row>
    <row r="8" spans="1:15" x14ac:dyDescent="0.25">
      <c r="A8" s="138">
        <v>21</v>
      </c>
      <c r="B8" s="138">
        <v>69</v>
      </c>
      <c r="C8" s="138">
        <v>6</v>
      </c>
      <c r="D8" s="184" t="str">
        <f t="shared" si="3"/>
        <v>21696</v>
      </c>
      <c r="E8" s="171" t="str">
        <f t="shared" si="0"/>
        <v xml:space="preserve">Неизреченный, Глава Метагалактического Синтеза Человечности </v>
      </c>
      <c r="F8" s="171" t="str">
        <f t="shared" si="1"/>
        <v>Абсолют Владыки</v>
      </c>
      <c r="G8" s="112" t="str">
        <f t="shared" si="2"/>
        <v>Неизреченный, Глава Метагалактического Синтеза Человечности Абсолют Владыки ИДИВО 192 Изначальности</v>
      </c>
      <c r="H8" s="119"/>
      <c r="I8" s="119"/>
      <c r="J8" s="119"/>
      <c r="K8" s="119"/>
      <c r="L8" s="119"/>
      <c r="M8" s="119"/>
      <c r="N8" s="119"/>
      <c r="O8" s="119"/>
    </row>
    <row r="9" spans="1:15" x14ac:dyDescent="0.25">
      <c r="A9" s="138">
        <v>21</v>
      </c>
      <c r="B9" s="138">
        <v>69</v>
      </c>
      <c r="C9" s="138">
        <v>7</v>
      </c>
      <c r="D9" s="184" t="str">
        <f t="shared" si="3"/>
        <v>21697</v>
      </c>
      <c r="E9" s="171" t="str">
        <f t="shared" si="0"/>
        <v xml:space="preserve">Неизреченный, Глава Метагалактического Синтеза Человечности </v>
      </c>
      <c r="F9" s="171" t="str">
        <f t="shared" si="1"/>
        <v>Омега Владыки</v>
      </c>
      <c r="G9" s="112" t="str">
        <f t="shared" si="2"/>
        <v>Неизреченный, Глава Метагалактического Синтеза Человечности Омега Владыки ИДИВО 192 Изначальности</v>
      </c>
      <c r="H9" s="119"/>
      <c r="I9" s="119"/>
      <c r="J9" s="119"/>
      <c r="K9" s="119"/>
      <c r="L9" s="119"/>
      <c r="M9" s="119"/>
      <c r="N9" s="119"/>
      <c r="O9" s="119"/>
    </row>
    <row r="10" spans="1:15" x14ac:dyDescent="0.25">
      <c r="A10" s="138">
        <v>21</v>
      </c>
      <c r="B10" s="138">
        <v>69</v>
      </c>
      <c r="C10" s="138">
        <v>8</v>
      </c>
      <c r="D10" s="184" t="str">
        <f t="shared" si="3"/>
        <v>21698</v>
      </c>
      <c r="E10" s="171" t="str">
        <f t="shared" si="0"/>
        <v xml:space="preserve">Неизреченный, Глава Метагалактического Синтеза Человечности </v>
      </c>
      <c r="F10" s="171" t="str">
        <f t="shared" si="1"/>
        <v>Монада Владыки</v>
      </c>
      <c r="G10" s="112" t="str">
        <f t="shared" si="2"/>
        <v>Неизреченный, Глава Метагалактического Синтеза Человечности Монада Владыки ИДИВО 192 Изначальности</v>
      </c>
      <c r="H10" s="119"/>
      <c r="I10" s="119"/>
      <c r="J10" s="119"/>
      <c r="K10" s="119"/>
      <c r="L10" s="119"/>
      <c r="M10" s="119"/>
      <c r="N10" s="119"/>
      <c r="O10" s="119"/>
    </row>
    <row r="11" spans="1:15" x14ac:dyDescent="0.25">
      <c r="A11" s="138">
        <v>21</v>
      </c>
      <c r="B11" s="138">
        <v>70</v>
      </c>
      <c r="C11" s="138">
        <v>1</v>
      </c>
      <c r="D11" s="184" t="str">
        <f t="shared" si="3"/>
        <v>21701</v>
      </c>
      <c r="E11" s="171" t="str">
        <f t="shared" si="0"/>
        <v xml:space="preserve">Неизреченный, Глава Метагалактического Синтеза Конфедеративности </v>
      </c>
      <c r="F11" s="171" t="str">
        <f t="shared" si="1"/>
        <v>ИДИВО Человека Изначальности Владыки</v>
      </c>
      <c r="G11" s="112" t="str">
        <f t="shared" si="2"/>
        <v>Неизреченный, Глава Метагалактического Синтеза Конфедеративности ИДИВО Человека Изначальности Владыки ИДИВО 192 Изначальности</v>
      </c>
      <c r="H11" s="119"/>
      <c r="I11" s="119"/>
      <c r="J11" s="119"/>
      <c r="K11" s="119"/>
      <c r="L11" s="119"/>
      <c r="M11" s="119"/>
      <c r="N11" s="119"/>
      <c r="O11" s="119"/>
    </row>
    <row r="12" spans="1:15" x14ac:dyDescent="0.25">
      <c r="A12" s="138">
        <v>21</v>
      </c>
      <c r="B12" s="138">
        <v>70</v>
      </c>
      <c r="C12" s="138">
        <v>2</v>
      </c>
      <c r="D12" s="184" t="str">
        <f t="shared" si="3"/>
        <v>21702</v>
      </c>
      <c r="E12" s="171" t="str">
        <f t="shared" si="0"/>
        <v xml:space="preserve">Неизреченный, Глава Метагалактического Синтеза Конфедеративности </v>
      </c>
      <c r="F12" s="171" t="str">
        <f t="shared" si="1"/>
        <v>Вечность Владыки</v>
      </c>
      <c r="G12" s="112" t="str">
        <f t="shared" si="2"/>
        <v>Неизреченный, Глава Метагалактического Синтеза Конфедеративности Вечность Владыки ИДИВО 192 Изначальности</v>
      </c>
      <c r="H12" s="119"/>
      <c r="I12" s="119"/>
      <c r="J12" s="119"/>
      <c r="K12" s="119"/>
      <c r="L12" s="119"/>
      <c r="M12" s="119"/>
      <c r="N12" s="119"/>
      <c r="O12" s="119"/>
    </row>
    <row r="13" spans="1:15" x14ac:dyDescent="0.25">
      <c r="A13" s="138">
        <v>21</v>
      </c>
      <c r="B13" s="138">
        <v>70</v>
      </c>
      <c r="C13" s="138">
        <v>3</v>
      </c>
      <c r="D13" s="184" t="str">
        <f t="shared" si="3"/>
        <v>21703</v>
      </c>
      <c r="E13" s="171" t="str">
        <f t="shared" si="0"/>
        <v xml:space="preserve">Неизреченный, Глава Метагалактического Синтеза Конфедеративности </v>
      </c>
      <c r="F13" s="171" t="str">
        <f t="shared" si="1"/>
        <v>Истина Владыки</v>
      </c>
      <c r="G13" s="112" t="str">
        <f t="shared" si="2"/>
        <v>Неизреченный, Глава Метагалактического Синтеза Конфедеративности Истина Владыки ИДИВО 192 Изначальности</v>
      </c>
      <c r="H13" s="119"/>
      <c r="I13" s="119"/>
      <c r="J13" s="119"/>
      <c r="K13" s="119"/>
      <c r="L13" s="119"/>
      <c r="M13" s="119"/>
      <c r="N13" s="119"/>
      <c r="O13" s="119"/>
    </row>
    <row r="14" spans="1:15" x14ac:dyDescent="0.25">
      <c r="A14" s="138">
        <v>21</v>
      </c>
      <c r="B14" s="138">
        <v>70</v>
      </c>
      <c r="C14" s="138">
        <v>4</v>
      </c>
      <c r="D14" s="184" t="str">
        <f t="shared" si="3"/>
        <v>21704</v>
      </c>
      <c r="E14" s="171" t="str">
        <f t="shared" si="0"/>
        <v xml:space="preserve">Неизреченный, Глава Метагалактического Синтеза Конфедеративности </v>
      </c>
      <c r="F14" s="171" t="str">
        <f t="shared" si="1"/>
        <v>Око Владыки</v>
      </c>
      <c r="G14" s="112" t="str">
        <f t="shared" si="2"/>
        <v>Неизреченный, Глава Метагалактического Синтеза Конфедеративности Око Владыки ИДИВО 192 Изначальности</v>
      </c>
      <c r="H14" s="119"/>
      <c r="I14" s="119"/>
      <c r="J14" s="119"/>
      <c r="K14" s="119"/>
      <c r="L14" s="119"/>
      <c r="M14" s="119"/>
      <c r="N14" s="119"/>
      <c r="O14" s="119"/>
    </row>
    <row r="15" spans="1:15" x14ac:dyDescent="0.25">
      <c r="A15" s="138">
        <v>21</v>
      </c>
      <c r="B15" s="138">
        <v>70</v>
      </c>
      <c r="C15" s="138">
        <v>5</v>
      </c>
      <c r="D15" s="184" t="str">
        <f t="shared" si="3"/>
        <v>21705</v>
      </c>
      <c r="E15" s="171" t="str">
        <f t="shared" si="0"/>
        <v xml:space="preserve">Неизреченный, Глава Метагалактического Синтеза Конфедеративности </v>
      </c>
      <c r="F15" s="171" t="str">
        <f t="shared" si="1"/>
        <v>Хум Владыки</v>
      </c>
      <c r="G15" s="112" t="str">
        <f t="shared" si="2"/>
        <v>Неизреченный, Глава Метагалактического Синтеза Конфедеративности Хум Владыки ИДИВО 192 Изначальности</v>
      </c>
      <c r="H15" s="119"/>
      <c r="I15" s="119"/>
      <c r="J15" s="119"/>
      <c r="K15" s="119"/>
      <c r="L15" s="119"/>
      <c r="M15" s="119"/>
      <c r="N15" s="119"/>
      <c r="O15" s="119"/>
    </row>
    <row r="16" spans="1:15" x14ac:dyDescent="0.25">
      <c r="A16" s="138">
        <v>21</v>
      </c>
      <c r="B16" s="138">
        <v>70</v>
      </c>
      <c r="C16" s="138">
        <v>6</v>
      </c>
      <c r="D16" s="184" t="str">
        <f t="shared" si="3"/>
        <v>21706</v>
      </c>
      <c r="E16" s="171" t="str">
        <f t="shared" si="0"/>
        <v xml:space="preserve">Неизреченный, Глава Метагалактического Синтеза Конфедеративности </v>
      </c>
      <c r="F16" s="171" t="str">
        <f t="shared" si="1"/>
        <v>Абсолют Владыки</v>
      </c>
      <c r="G16" s="112" t="str">
        <f t="shared" si="2"/>
        <v>Неизреченный, Глава Метагалактического Синтеза Конфедеративности Абсолют Владыки ИДИВО 192 Изначальности</v>
      </c>
      <c r="H16" s="119"/>
      <c r="I16" s="119"/>
      <c r="J16" s="119"/>
      <c r="K16" s="119"/>
      <c r="L16" s="119"/>
      <c r="M16" s="119"/>
      <c r="N16" s="119"/>
      <c r="O16" s="119"/>
    </row>
    <row r="17" spans="1:15" x14ac:dyDescent="0.25">
      <c r="A17" s="138">
        <v>21</v>
      </c>
      <c r="B17" s="138">
        <v>70</v>
      </c>
      <c r="C17" s="138">
        <v>7</v>
      </c>
      <c r="D17" s="184" t="str">
        <f t="shared" si="3"/>
        <v>21707</v>
      </c>
      <c r="E17" s="171" t="str">
        <f t="shared" si="0"/>
        <v xml:space="preserve">Неизреченный, Глава Метагалактического Синтеза Конфедеративности </v>
      </c>
      <c r="F17" s="171" t="str">
        <f t="shared" si="1"/>
        <v>Омега Владыки</v>
      </c>
      <c r="G17" s="112" t="str">
        <f t="shared" si="2"/>
        <v>Неизреченный, Глава Метагалактического Синтеза Конфедеративности Омега Владыки ИДИВО 192 Изначальности</v>
      </c>
      <c r="H17" s="119"/>
      <c r="I17" s="119"/>
      <c r="J17" s="119"/>
      <c r="K17" s="119"/>
      <c r="L17" s="119"/>
      <c r="M17" s="119"/>
      <c r="N17" s="119"/>
      <c r="O17" s="119"/>
    </row>
    <row r="18" spans="1:15" x14ac:dyDescent="0.25">
      <c r="A18" s="138">
        <v>21</v>
      </c>
      <c r="B18" s="138">
        <v>70</v>
      </c>
      <c r="C18" s="138">
        <v>8</v>
      </c>
      <c r="D18" s="184" t="str">
        <f t="shared" si="3"/>
        <v>21708</v>
      </c>
      <c r="E18" s="171" t="str">
        <f t="shared" si="0"/>
        <v xml:space="preserve">Неизреченный, Глава Метагалактического Синтеза Конфедеративности </v>
      </c>
      <c r="F18" s="171" t="str">
        <f t="shared" si="1"/>
        <v>Монада Владыки</v>
      </c>
      <c r="G18" s="112" t="str">
        <f t="shared" si="2"/>
        <v>Неизреченный, Глава Метагалактического Синтеза Конфедеративности Монада Владыки ИДИВО 192 Изначальности</v>
      </c>
      <c r="H18" s="119"/>
      <c r="I18" s="119"/>
      <c r="J18" s="119"/>
      <c r="K18" s="119"/>
      <c r="L18" s="119"/>
      <c r="M18" s="119"/>
      <c r="N18" s="119"/>
      <c r="O18" s="119"/>
    </row>
    <row r="19" spans="1:15" x14ac:dyDescent="0.25">
      <c r="A19" s="138">
        <v>21</v>
      </c>
      <c r="B19" s="138">
        <v>71</v>
      </c>
      <c r="C19" s="138">
        <v>1</v>
      </c>
      <c r="D19" s="184" t="str">
        <f t="shared" si="3"/>
        <v>21711</v>
      </c>
      <c r="E19" s="171" t="str">
        <f t="shared" si="0"/>
        <v xml:space="preserve">Неизреченный, Глава Метагалактического Синтеза Теофичности </v>
      </c>
      <c r="F19" s="171" t="str">
        <f t="shared" si="1"/>
        <v>ИДИВО Человека Изначальности Владыки</v>
      </c>
      <c r="G19" s="112" t="str">
        <f t="shared" si="2"/>
        <v>Неизреченный, Глава Метагалактического Синтеза Теофичности ИДИВО Человека Изначальности Владыки ИДИВО 192 Изначальности</v>
      </c>
      <c r="H19" s="119"/>
      <c r="I19" s="119"/>
      <c r="J19" s="119"/>
      <c r="K19" s="119"/>
      <c r="L19" s="119"/>
      <c r="M19" s="119"/>
      <c r="N19" s="119"/>
      <c r="O19" s="119"/>
    </row>
    <row r="20" spans="1:15" x14ac:dyDescent="0.25">
      <c r="A20" s="138">
        <v>21</v>
      </c>
      <c r="B20" s="138">
        <v>71</v>
      </c>
      <c r="C20" s="138">
        <v>2</v>
      </c>
      <c r="D20" s="184" t="str">
        <f t="shared" si="3"/>
        <v>21712</v>
      </c>
      <c r="E20" s="171" t="str">
        <f t="shared" si="0"/>
        <v xml:space="preserve">Неизреченный, Глава Метагалактического Синтеза Теофичности </v>
      </c>
      <c r="F20" s="171" t="str">
        <f t="shared" si="1"/>
        <v>Вечность Владыки</v>
      </c>
      <c r="G20" s="112" t="str">
        <f t="shared" si="2"/>
        <v>Неизреченный, Глава Метагалактического Синтеза Теофичности Вечность Владыки ИДИВО 192 Изначальности</v>
      </c>
      <c r="H20" s="119"/>
      <c r="I20" s="119"/>
      <c r="J20" s="119"/>
      <c r="K20" s="119"/>
      <c r="L20" s="119"/>
      <c r="M20" s="119"/>
      <c r="N20" s="119"/>
      <c r="O20" s="119"/>
    </row>
    <row r="21" spans="1:15" x14ac:dyDescent="0.25">
      <c r="A21" s="138">
        <v>21</v>
      </c>
      <c r="B21" s="138">
        <v>71</v>
      </c>
      <c r="C21" s="138">
        <v>3</v>
      </c>
      <c r="D21" s="184" t="str">
        <f t="shared" si="3"/>
        <v>21713</v>
      </c>
      <c r="E21" s="171" t="str">
        <f t="shared" si="0"/>
        <v xml:space="preserve">Неизреченный, Глава Метагалактического Синтеза Теофичности </v>
      </c>
      <c r="F21" s="171" t="str">
        <f t="shared" si="1"/>
        <v>Истина Владыки</v>
      </c>
      <c r="G21" s="112" t="str">
        <f t="shared" si="2"/>
        <v>Неизреченный, Глава Метагалактического Синтеза Теофичности Истина Владыки ИДИВО 192 Изначальности</v>
      </c>
      <c r="H21" s="119"/>
      <c r="I21" s="119"/>
      <c r="J21" s="119"/>
      <c r="K21" s="119"/>
      <c r="L21" s="119"/>
      <c r="M21" s="119"/>
      <c r="N21" s="119"/>
      <c r="O21" s="119"/>
    </row>
    <row r="22" spans="1:15" x14ac:dyDescent="0.25">
      <c r="A22" s="138">
        <v>21</v>
      </c>
      <c r="B22" s="138">
        <v>71</v>
      </c>
      <c r="C22" s="138">
        <v>4</v>
      </c>
      <c r="D22" s="184" t="str">
        <f t="shared" si="3"/>
        <v>21714</v>
      </c>
      <c r="E22" s="171" t="str">
        <f t="shared" si="0"/>
        <v xml:space="preserve">Неизреченный, Глава Метагалактического Синтеза Теофичности </v>
      </c>
      <c r="F22" s="171" t="str">
        <f t="shared" si="1"/>
        <v>Око Владыки</v>
      </c>
      <c r="G22" s="112" t="str">
        <f t="shared" si="2"/>
        <v>Неизреченный, Глава Метагалактического Синтеза Теофичности Око Владыки ИДИВО 192 Изначальности</v>
      </c>
      <c r="H22" s="119"/>
      <c r="I22" s="119"/>
      <c r="J22" s="119"/>
      <c r="K22" s="119"/>
      <c r="L22" s="119"/>
      <c r="M22" s="119"/>
      <c r="N22" s="119"/>
      <c r="O22" s="119"/>
    </row>
    <row r="23" spans="1:15" x14ac:dyDescent="0.25">
      <c r="A23" s="138">
        <v>21</v>
      </c>
      <c r="B23" s="138">
        <v>71</v>
      </c>
      <c r="C23" s="138">
        <v>5</v>
      </c>
      <c r="D23" s="184" t="str">
        <f t="shared" si="3"/>
        <v>21715</v>
      </c>
      <c r="E23" s="171" t="str">
        <f t="shared" si="0"/>
        <v xml:space="preserve">Неизреченный, Глава Метагалактического Синтеза Теофичности </v>
      </c>
      <c r="F23" s="171" t="str">
        <f t="shared" si="1"/>
        <v>Хум Владыки</v>
      </c>
      <c r="G23" s="112" t="str">
        <f t="shared" si="2"/>
        <v>Неизреченный, Глава Метагалактического Синтеза Теофичности Хум Владыки ИДИВО 192 Изначальности</v>
      </c>
      <c r="H23" s="119"/>
      <c r="I23" s="119"/>
      <c r="J23" s="119"/>
      <c r="K23" s="119"/>
      <c r="L23" s="119"/>
      <c r="M23" s="119"/>
      <c r="N23" s="119"/>
      <c r="O23" s="119"/>
    </row>
    <row r="24" spans="1:15" x14ac:dyDescent="0.25">
      <c r="A24" s="138">
        <v>21</v>
      </c>
      <c r="B24" s="138">
        <v>71</v>
      </c>
      <c r="C24" s="138">
        <v>6</v>
      </c>
      <c r="D24" s="184" t="str">
        <f t="shared" si="3"/>
        <v>21716</v>
      </c>
      <c r="E24" s="171" t="str">
        <f t="shared" si="0"/>
        <v xml:space="preserve">Неизреченный, Глава Метагалактического Синтеза Теофичности </v>
      </c>
      <c r="F24" s="171" t="str">
        <f t="shared" si="1"/>
        <v>Абсолют Владыки</v>
      </c>
      <c r="G24" s="112" t="str">
        <f t="shared" si="2"/>
        <v>Неизреченный, Глава Метагалактического Синтеза Теофичности Абсолют Владыки ИДИВО 192 Изначальности</v>
      </c>
      <c r="H24" s="119"/>
      <c r="I24" s="119"/>
      <c r="J24" s="119"/>
      <c r="K24" s="119"/>
      <c r="L24" s="119"/>
      <c r="M24" s="119"/>
      <c r="N24" s="119"/>
      <c r="O24" s="119"/>
    </row>
    <row r="25" spans="1:15" x14ac:dyDescent="0.25">
      <c r="A25" s="138">
        <v>21</v>
      </c>
      <c r="B25" s="138">
        <v>71</v>
      </c>
      <c r="C25" s="138">
        <v>7</v>
      </c>
      <c r="D25" s="184" t="str">
        <f t="shared" si="3"/>
        <v>21717</v>
      </c>
      <c r="E25" s="171" t="str">
        <f t="shared" si="0"/>
        <v xml:space="preserve">Неизреченный, Глава Метагалактического Синтеза Теофичности </v>
      </c>
      <c r="F25" s="171" t="str">
        <f t="shared" si="1"/>
        <v>Омега Владыки</v>
      </c>
      <c r="G25" s="112" t="str">
        <f t="shared" si="2"/>
        <v>Неизреченный, Глава Метагалактического Синтеза Теофичности Омега Владыки ИДИВО 192 Изначальности</v>
      </c>
      <c r="H25" s="119"/>
      <c r="I25" s="119"/>
      <c r="J25" s="119"/>
      <c r="K25" s="119"/>
      <c r="L25" s="119"/>
      <c r="M25" s="119"/>
      <c r="N25" s="119"/>
      <c r="O25" s="119"/>
    </row>
    <row r="26" spans="1:15" x14ac:dyDescent="0.25">
      <c r="A26" s="138">
        <v>21</v>
      </c>
      <c r="B26" s="138">
        <v>71</v>
      </c>
      <c r="C26" s="138">
        <v>8</v>
      </c>
      <c r="D26" s="184" t="str">
        <f t="shared" si="3"/>
        <v>21718</v>
      </c>
      <c r="E26" s="171" t="str">
        <f t="shared" si="0"/>
        <v xml:space="preserve">Неизреченный, Глава Метагалактического Синтеза Теофичности </v>
      </c>
      <c r="F26" s="171" t="str">
        <f t="shared" si="1"/>
        <v>Монада Владыки</v>
      </c>
      <c r="G26" s="112" t="str">
        <f t="shared" si="2"/>
        <v>Неизреченный, Глава Метагалактического Синтеза Теофичности Монада Владыки ИДИВО 192 Изначальности</v>
      </c>
      <c r="H26" s="119"/>
      <c r="I26" s="119"/>
      <c r="J26" s="119"/>
      <c r="K26" s="119"/>
      <c r="L26" s="119"/>
      <c r="M26" s="119"/>
      <c r="N26" s="119"/>
      <c r="O26" s="119"/>
    </row>
    <row r="27" spans="1:15" x14ac:dyDescent="0.25">
      <c r="A27" s="138">
        <v>22</v>
      </c>
      <c r="B27" s="138">
        <v>69</v>
      </c>
      <c r="C27" s="138">
        <v>1</v>
      </c>
      <c r="D27" s="184" t="str">
        <f t="shared" si="3"/>
        <v>22691</v>
      </c>
      <c r="E27" s="171" t="str">
        <f t="shared" si="0"/>
        <v xml:space="preserve">Неизреченный, Глава Метагалактического Синтеза Человечности </v>
      </c>
      <c r="F27" s="171" t="str">
        <f t="shared" si="1"/>
        <v>ИДИВО Человека Изначальности Учителя</v>
      </c>
      <c r="G27" s="112" t="str">
        <f t="shared" si="2"/>
        <v>Неизреченный, Глава Метагалактического Синтеза Человечности ИДИВО Человека Изначальности Учителя ИДИВО 192 Изначальности</v>
      </c>
      <c r="H27" s="119"/>
      <c r="I27" s="119"/>
      <c r="J27" s="119"/>
      <c r="K27" s="119"/>
      <c r="L27" s="119"/>
      <c r="M27" s="119"/>
      <c r="N27" s="119"/>
      <c r="O27" s="119"/>
    </row>
    <row r="28" spans="1:15" x14ac:dyDescent="0.25">
      <c r="A28" s="138">
        <v>22</v>
      </c>
      <c r="B28" s="138">
        <v>69</v>
      </c>
      <c r="C28" s="138">
        <v>2</v>
      </c>
      <c r="D28" s="184" t="str">
        <f t="shared" si="3"/>
        <v>22692</v>
      </c>
      <c r="E28" s="171" t="str">
        <f t="shared" si="0"/>
        <v xml:space="preserve">Неизреченный, Глава Метагалактического Синтеза Человечности </v>
      </c>
      <c r="F28" s="171" t="str">
        <f t="shared" si="1"/>
        <v>Вечность Учителя</v>
      </c>
      <c r="G28" s="112" t="str">
        <f t="shared" si="2"/>
        <v>Неизреченный, Глава Метагалактического Синтеза Человечности Вечность Учителя ИДИВО 192 Изначальности</v>
      </c>
      <c r="H28" s="119"/>
      <c r="I28" s="119"/>
      <c r="J28" s="119"/>
      <c r="K28" s="119"/>
      <c r="L28" s="119"/>
      <c r="M28" s="119"/>
      <c r="N28" s="119"/>
      <c r="O28" s="119"/>
    </row>
    <row r="29" spans="1:15" x14ac:dyDescent="0.25">
      <c r="A29" s="138">
        <v>22</v>
      </c>
      <c r="B29" s="138">
        <v>69</v>
      </c>
      <c r="C29" s="138">
        <v>3</v>
      </c>
      <c r="D29" s="184" t="str">
        <f t="shared" si="3"/>
        <v>22693</v>
      </c>
      <c r="E29" s="171" t="str">
        <f t="shared" si="0"/>
        <v xml:space="preserve">Неизреченный, Глава Метагалактического Синтеза Человечности </v>
      </c>
      <c r="F29" s="171" t="str">
        <f t="shared" si="1"/>
        <v>Истина Учителя</v>
      </c>
      <c r="G29" s="112" t="str">
        <f t="shared" si="2"/>
        <v>Неизреченный, Глава Метагалактического Синтеза Человечности Истина Учителя ИДИВО 192 Изначальности</v>
      </c>
      <c r="H29" s="119"/>
      <c r="I29" s="119"/>
      <c r="J29" s="119"/>
      <c r="K29" s="119"/>
      <c r="L29" s="119"/>
      <c r="M29" s="119"/>
      <c r="N29" s="119"/>
      <c r="O29" s="119"/>
    </row>
    <row r="30" spans="1:15" x14ac:dyDescent="0.25">
      <c r="A30" s="138">
        <v>22</v>
      </c>
      <c r="B30" s="138">
        <v>69</v>
      </c>
      <c r="C30" s="138">
        <v>4</v>
      </c>
      <c r="D30" s="184" t="str">
        <f t="shared" si="3"/>
        <v>22694</v>
      </c>
      <c r="E30" s="171" t="str">
        <f t="shared" si="0"/>
        <v xml:space="preserve">Неизреченный, Глава Метагалактического Синтеза Человечности </v>
      </c>
      <c r="F30" s="171" t="str">
        <f t="shared" si="1"/>
        <v>Око Учителя</v>
      </c>
      <c r="G30" s="112" t="str">
        <f t="shared" si="2"/>
        <v>Неизреченный, Глава Метагалактического Синтеза Человечности Око Учителя ИДИВО 192 Изначальности</v>
      </c>
      <c r="H30" s="119"/>
      <c r="I30" s="119"/>
      <c r="J30" s="119"/>
      <c r="K30" s="119"/>
      <c r="L30" s="119"/>
      <c r="M30" s="119"/>
      <c r="N30" s="119"/>
      <c r="O30" s="119"/>
    </row>
    <row r="31" spans="1:15" x14ac:dyDescent="0.25">
      <c r="A31" s="138">
        <v>22</v>
      </c>
      <c r="B31" s="138">
        <v>69</v>
      </c>
      <c r="C31" s="138">
        <v>5</v>
      </c>
      <c r="D31" s="184" t="str">
        <f t="shared" si="3"/>
        <v>22695</v>
      </c>
      <c r="E31" s="171" t="str">
        <f t="shared" si="0"/>
        <v xml:space="preserve">Неизреченный, Глава Метагалактического Синтеза Человечности </v>
      </c>
      <c r="F31" s="171" t="str">
        <f t="shared" si="1"/>
        <v>Хум Учителя</v>
      </c>
      <c r="G31" s="112" t="str">
        <f t="shared" si="2"/>
        <v>Неизреченный, Глава Метагалактического Синтеза Человечности Хум Учителя ИДИВО 192 Изначальности</v>
      </c>
      <c r="H31" s="119"/>
      <c r="I31" s="119"/>
      <c r="J31" s="119"/>
      <c r="K31" s="119"/>
      <c r="L31" s="119"/>
      <c r="M31" s="119"/>
      <c r="N31" s="119"/>
      <c r="O31" s="119"/>
    </row>
    <row r="32" spans="1:15" x14ac:dyDescent="0.25">
      <c r="A32" s="138">
        <v>22</v>
      </c>
      <c r="B32" s="138">
        <v>69</v>
      </c>
      <c r="C32" s="138">
        <v>6</v>
      </c>
      <c r="D32" s="184" t="str">
        <f t="shared" si="3"/>
        <v>22696</v>
      </c>
      <c r="E32" s="171" t="str">
        <f t="shared" si="0"/>
        <v xml:space="preserve">Неизреченный, Глава Метагалактического Синтеза Человечности </v>
      </c>
      <c r="F32" s="171" t="str">
        <f t="shared" si="1"/>
        <v>Абсолют Учителя</v>
      </c>
      <c r="G32" s="112" t="str">
        <f t="shared" si="2"/>
        <v>Неизреченный, Глава Метагалактического Синтеза Человечности Абсолют Учителя ИДИВО 192 Изначальности</v>
      </c>
      <c r="H32" s="119"/>
      <c r="I32" s="119"/>
      <c r="J32" s="119"/>
      <c r="K32" s="119"/>
      <c r="L32" s="119"/>
      <c r="M32" s="119"/>
      <c r="N32" s="119"/>
      <c r="O32" s="119"/>
    </row>
    <row r="33" spans="1:15" x14ac:dyDescent="0.25">
      <c r="A33" s="138">
        <v>22</v>
      </c>
      <c r="B33" s="138">
        <v>69</v>
      </c>
      <c r="C33" s="138">
        <v>7</v>
      </c>
      <c r="D33" s="184" t="str">
        <f t="shared" si="3"/>
        <v>22697</v>
      </c>
      <c r="E33" s="171" t="str">
        <f t="shared" si="0"/>
        <v xml:space="preserve">Неизреченный, Глава Метагалактического Синтеза Человечности </v>
      </c>
      <c r="F33" s="171" t="str">
        <f t="shared" si="1"/>
        <v>Омега Учителя</v>
      </c>
      <c r="G33" s="112" t="str">
        <f t="shared" si="2"/>
        <v>Неизреченный, Глава Метагалактического Синтеза Человечности Омега Учителя ИДИВО 192 Изначальности</v>
      </c>
      <c r="H33" s="119"/>
      <c r="I33" s="119"/>
      <c r="J33" s="119"/>
      <c r="K33" s="119"/>
      <c r="L33" s="119"/>
      <c r="M33" s="119"/>
      <c r="N33" s="119"/>
      <c r="O33" s="119"/>
    </row>
    <row r="34" spans="1:15" x14ac:dyDescent="0.25">
      <c r="A34" s="138">
        <v>22</v>
      </c>
      <c r="B34" s="138">
        <v>69</v>
      </c>
      <c r="C34" s="138">
        <v>8</v>
      </c>
      <c r="D34" s="184" t="str">
        <f t="shared" si="3"/>
        <v>22698</v>
      </c>
      <c r="E34" s="171" t="str">
        <f t="shared" si="0"/>
        <v xml:space="preserve">Неизреченный, Глава Метагалактического Синтеза Человечности </v>
      </c>
      <c r="F34" s="171" t="str">
        <f t="shared" si="1"/>
        <v>Монада Учителя</v>
      </c>
      <c r="G34" s="112" t="str">
        <f t="shared" si="2"/>
        <v>Неизреченный, Глава Метагалактического Синтеза Человечности Монада Учителя ИДИВО 192 Изначальности</v>
      </c>
      <c r="H34" s="119"/>
      <c r="I34" s="119"/>
      <c r="J34" s="119"/>
      <c r="K34" s="119"/>
      <c r="L34" s="119"/>
      <c r="M34" s="119"/>
      <c r="N34" s="119"/>
      <c r="O34" s="119"/>
    </row>
    <row r="35" spans="1:15" x14ac:dyDescent="0.25">
      <c r="A35" s="138">
        <v>22</v>
      </c>
      <c r="B35" s="138">
        <v>70</v>
      </c>
      <c r="C35" s="138">
        <v>1</v>
      </c>
      <c r="D35" s="184" t="str">
        <f t="shared" si="3"/>
        <v>22701</v>
      </c>
      <c r="E35" s="171" t="str">
        <f t="shared" ref="E35:E66" si="4">IF(B35=69,"Неизреченный, Глава Метагалактического Синтеза Человечности ", IF(B35=70,"Неизреченный, Глава Метагалактического Синтеза Конфедеративности ", IF(B35=71,"Неизреченный, Глава Метагалактического Синтеза Теофичности ","")))</f>
        <v xml:space="preserve">Неизреченный, Глава Метагалактического Синтеза Конфедеративности </v>
      </c>
      <c r="F35" s="171" t="str">
        <f t="shared" ref="F35:F66" si="5">IF(C35="","",IFERROR(INDEX(Системы,C35+32+4,A35),""))</f>
        <v>ИДИВО Человека Изначальности Учителя</v>
      </c>
      <c r="G35" s="112" t="str">
        <f t="shared" ref="G35:G66" si="6">IF(OR(E35="",F35=""),"",(E35&amp;F35&amp;" "&amp;Наименование_Подразделения&amp;" "&amp;Изначальность&amp;" Изначальности"))</f>
        <v>Неизреченный, Глава Метагалактического Синтеза Конфедеративности ИДИВО Человека Изначальности Учителя ИДИВО 192 Изначальности</v>
      </c>
      <c r="H35" s="119"/>
      <c r="I35" s="119"/>
      <c r="J35" s="119"/>
      <c r="K35" s="119"/>
      <c r="L35" s="119"/>
      <c r="M35" s="119"/>
      <c r="N35" s="119"/>
      <c r="O35" s="119"/>
    </row>
    <row r="36" spans="1:15" x14ac:dyDescent="0.25">
      <c r="A36" s="138">
        <v>22</v>
      </c>
      <c r="B36" s="138">
        <v>70</v>
      </c>
      <c r="C36" s="138">
        <v>2</v>
      </c>
      <c r="D36" s="184" t="str">
        <f t="shared" si="3"/>
        <v>22702</v>
      </c>
      <c r="E36" s="171" t="str">
        <f t="shared" si="4"/>
        <v xml:space="preserve">Неизреченный, Глава Метагалактического Синтеза Конфедеративности </v>
      </c>
      <c r="F36" s="171" t="str">
        <f t="shared" si="5"/>
        <v>Вечность Учителя</v>
      </c>
      <c r="G36" s="112" t="str">
        <f t="shared" si="6"/>
        <v>Неизреченный, Глава Метагалактического Синтеза Конфедеративности Вечность Учителя ИДИВО 192 Изначальности</v>
      </c>
      <c r="H36" s="119"/>
      <c r="I36" s="119"/>
      <c r="J36" s="119"/>
      <c r="K36" s="119"/>
      <c r="L36" s="119"/>
      <c r="M36" s="119"/>
      <c r="N36" s="119"/>
      <c r="O36" s="119"/>
    </row>
    <row r="37" spans="1:15" x14ac:dyDescent="0.25">
      <c r="A37" s="138">
        <v>22</v>
      </c>
      <c r="B37" s="138">
        <v>70</v>
      </c>
      <c r="C37" s="138">
        <v>3</v>
      </c>
      <c r="D37" s="184" t="str">
        <f t="shared" si="3"/>
        <v>22703</v>
      </c>
      <c r="E37" s="171" t="str">
        <f t="shared" si="4"/>
        <v xml:space="preserve">Неизреченный, Глава Метагалактического Синтеза Конфедеративности </v>
      </c>
      <c r="F37" s="171" t="str">
        <f t="shared" si="5"/>
        <v>Истина Учителя</v>
      </c>
      <c r="G37" s="112" t="str">
        <f t="shared" si="6"/>
        <v>Неизреченный, Глава Метагалактического Синтеза Конфедеративности Истина Учителя ИДИВО 192 Изначальности</v>
      </c>
      <c r="H37" s="119"/>
      <c r="I37" s="119"/>
      <c r="J37" s="119"/>
      <c r="K37" s="119"/>
      <c r="L37" s="119"/>
      <c r="M37" s="119"/>
      <c r="N37" s="119"/>
      <c r="O37" s="119"/>
    </row>
    <row r="38" spans="1:15" x14ac:dyDescent="0.25">
      <c r="A38" s="138">
        <v>22</v>
      </c>
      <c r="B38" s="138">
        <v>70</v>
      </c>
      <c r="C38" s="138">
        <v>4</v>
      </c>
      <c r="D38" s="184" t="str">
        <f t="shared" si="3"/>
        <v>22704</v>
      </c>
      <c r="E38" s="171" t="str">
        <f t="shared" si="4"/>
        <v xml:space="preserve">Неизреченный, Глава Метагалактического Синтеза Конфедеративности </v>
      </c>
      <c r="F38" s="171" t="str">
        <f t="shared" si="5"/>
        <v>Око Учителя</v>
      </c>
      <c r="G38" s="112" t="str">
        <f t="shared" si="6"/>
        <v>Неизреченный, Глава Метагалактического Синтеза Конфедеративности Око Учителя ИДИВО 192 Изначальности</v>
      </c>
      <c r="H38" s="119"/>
      <c r="I38" s="119"/>
      <c r="J38" s="119"/>
      <c r="K38" s="119"/>
      <c r="L38" s="119"/>
      <c r="M38" s="119"/>
      <c r="N38" s="119"/>
      <c r="O38" s="119"/>
    </row>
    <row r="39" spans="1:15" x14ac:dyDescent="0.25">
      <c r="A39" s="138">
        <v>22</v>
      </c>
      <c r="B39" s="138">
        <v>70</v>
      </c>
      <c r="C39" s="138">
        <v>5</v>
      </c>
      <c r="D39" s="184" t="str">
        <f t="shared" si="3"/>
        <v>22705</v>
      </c>
      <c r="E39" s="171" t="str">
        <f t="shared" si="4"/>
        <v xml:space="preserve">Неизреченный, Глава Метагалактического Синтеза Конфедеративности </v>
      </c>
      <c r="F39" s="171" t="str">
        <f t="shared" si="5"/>
        <v>Хум Учителя</v>
      </c>
      <c r="G39" s="112" t="str">
        <f t="shared" si="6"/>
        <v>Неизреченный, Глава Метагалактического Синтеза Конфедеративности Хум Учителя ИДИВО 192 Изначальности</v>
      </c>
      <c r="H39" s="119"/>
      <c r="I39" s="119"/>
      <c r="J39" s="119"/>
      <c r="K39" s="119"/>
      <c r="L39" s="119"/>
      <c r="M39" s="119"/>
      <c r="N39" s="119"/>
      <c r="O39" s="119"/>
    </row>
    <row r="40" spans="1:15" x14ac:dyDescent="0.25">
      <c r="A40" s="138">
        <v>22</v>
      </c>
      <c r="B40" s="138">
        <v>70</v>
      </c>
      <c r="C40" s="138">
        <v>6</v>
      </c>
      <c r="D40" s="184" t="str">
        <f t="shared" si="3"/>
        <v>22706</v>
      </c>
      <c r="E40" s="171" t="str">
        <f t="shared" si="4"/>
        <v xml:space="preserve">Неизреченный, Глава Метагалактического Синтеза Конфедеративности </v>
      </c>
      <c r="F40" s="171" t="str">
        <f t="shared" si="5"/>
        <v>Абсолют Учителя</v>
      </c>
      <c r="G40" s="112" t="str">
        <f t="shared" si="6"/>
        <v>Неизреченный, Глава Метагалактического Синтеза Конфедеративности Абсолют Учителя ИДИВО 192 Изначальности</v>
      </c>
      <c r="H40" s="119"/>
      <c r="I40" s="119"/>
      <c r="J40" s="119"/>
      <c r="K40" s="119"/>
      <c r="L40" s="119"/>
      <c r="M40" s="119"/>
      <c r="N40" s="119"/>
      <c r="O40" s="119"/>
    </row>
    <row r="41" spans="1:15" x14ac:dyDescent="0.25">
      <c r="A41" s="138">
        <v>22</v>
      </c>
      <c r="B41" s="138">
        <v>70</v>
      </c>
      <c r="C41" s="138">
        <v>7</v>
      </c>
      <c r="D41" s="184" t="str">
        <f t="shared" si="3"/>
        <v>22707</v>
      </c>
      <c r="E41" s="171" t="str">
        <f t="shared" si="4"/>
        <v xml:space="preserve">Неизреченный, Глава Метагалактического Синтеза Конфедеративности </v>
      </c>
      <c r="F41" s="171" t="str">
        <f t="shared" si="5"/>
        <v>Омега Учителя</v>
      </c>
      <c r="G41" s="112" t="str">
        <f t="shared" si="6"/>
        <v>Неизреченный, Глава Метагалактического Синтеза Конфедеративности Омега Учителя ИДИВО 192 Изначальности</v>
      </c>
      <c r="H41" s="119"/>
      <c r="I41" s="119"/>
      <c r="J41" s="119"/>
      <c r="K41" s="119"/>
      <c r="L41" s="119"/>
      <c r="M41" s="119"/>
      <c r="N41" s="119"/>
      <c r="O41" s="119"/>
    </row>
    <row r="42" spans="1:15" x14ac:dyDescent="0.25">
      <c r="A42" s="138">
        <v>22</v>
      </c>
      <c r="B42" s="138">
        <v>70</v>
      </c>
      <c r="C42" s="138">
        <v>8</v>
      </c>
      <c r="D42" s="184" t="str">
        <f t="shared" si="3"/>
        <v>22708</v>
      </c>
      <c r="E42" s="171" t="str">
        <f t="shared" si="4"/>
        <v xml:space="preserve">Неизреченный, Глава Метагалактического Синтеза Конфедеративности </v>
      </c>
      <c r="F42" s="171" t="str">
        <f t="shared" si="5"/>
        <v>Монада Учителя</v>
      </c>
      <c r="G42" s="112" t="str">
        <f t="shared" si="6"/>
        <v>Неизреченный, Глава Метагалактического Синтеза Конфедеративности Монада Учителя ИДИВО 192 Изначальности</v>
      </c>
      <c r="H42" s="119"/>
      <c r="I42" s="119"/>
      <c r="J42" s="119"/>
      <c r="K42" s="119"/>
      <c r="L42" s="119"/>
      <c r="M42" s="119"/>
      <c r="N42" s="119"/>
      <c r="O42" s="119"/>
    </row>
    <row r="43" spans="1:15" x14ac:dyDescent="0.25">
      <c r="A43" s="138">
        <v>22</v>
      </c>
      <c r="B43" s="138">
        <v>71</v>
      </c>
      <c r="C43" s="138">
        <v>1</v>
      </c>
      <c r="D43" s="184" t="str">
        <f t="shared" si="3"/>
        <v>22711</v>
      </c>
      <c r="E43" s="171" t="str">
        <f t="shared" si="4"/>
        <v xml:space="preserve">Неизреченный, Глава Метагалактического Синтеза Теофичности </v>
      </c>
      <c r="F43" s="171" t="str">
        <f t="shared" si="5"/>
        <v>ИДИВО Человека Изначальности Учителя</v>
      </c>
      <c r="G43" s="112" t="str">
        <f t="shared" si="6"/>
        <v>Неизреченный, Глава Метагалактического Синтеза Теофичности ИДИВО Человека Изначальности Учителя ИДИВО 192 Изначальности</v>
      </c>
      <c r="H43" s="119"/>
      <c r="I43" s="119"/>
      <c r="J43" s="119"/>
      <c r="K43" s="119"/>
      <c r="L43" s="119"/>
      <c r="M43" s="119"/>
      <c r="N43" s="119"/>
      <c r="O43" s="119"/>
    </row>
    <row r="44" spans="1:15" x14ac:dyDescent="0.25">
      <c r="A44" s="138">
        <v>22</v>
      </c>
      <c r="B44" s="138">
        <v>71</v>
      </c>
      <c r="C44" s="138">
        <v>2</v>
      </c>
      <c r="D44" s="184" t="str">
        <f t="shared" si="3"/>
        <v>22712</v>
      </c>
      <c r="E44" s="171" t="str">
        <f t="shared" si="4"/>
        <v xml:space="preserve">Неизреченный, Глава Метагалактического Синтеза Теофичности </v>
      </c>
      <c r="F44" s="171" t="str">
        <f t="shared" si="5"/>
        <v>Вечность Учителя</v>
      </c>
      <c r="G44" s="112" t="str">
        <f t="shared" si="6"/>
        <v>Неизреченный, Глава Метагалактического Синтеза Теофичности Вечность Учителя ИДИВО 192 Изначальности</v>
      </c>
      <c r="H44" s="119"/>
      <c r="I44" s="119"/>
      <c r="J44" s="119"/>
      <c r="K44" s="119"/>
      <c r="L44" s="119"/>
      <c r="M44" s="119"/>
      <c r="N44" s="119"/>
      <c r="O44" s="119"/>
    </row>
    <row r="45" spans="1:15" x14ac:dyDescent="0.25">
      <c r="A45" s="138">
        <v>22</v>
      </c>
      <c r="B45" s="138">
        <v>71</v>
      </c>
      <c r="C45" s="138">
        <v>3</v>
      </c>
      <c r="D45" s="184" t="str">
        <f t="shared" si="3"/>
        <v>22713</v>
      </c>
      <c r="E45" s="171" t="str">
        <f t="shared" si="4"/>
        <v xml:space="preserve">Неизреченный, Глава Метагалактического Синтеза Теофичности </v>
      </c>
      <c r="F45" s="171" t="str">
        <f t="shared" si="5"/>
        <v>Истина Учителя</v>
      </c>
      <c r="G45" s="112" t="str">
        <f t="shared" si="6"/>
        <v>Неизреченный, Глава Метагалактического Синтеза Теофичности Истина Учителя ИДИВО 192 Изначальности</v>
      </c>
      <c r="H45" s="119"/>
      <c r="I45" s="119"/>
      <c r="J45" s="119"/>
      <c r="K45" s="119"/>
      <c r="L45" s="119"/>
      <c r="M45" s="119"/>
      <c r="N45" s="119"/>
      <c r="O45" s="119"/>
    </row>
    <row r="46" spans="1:15" x14ac:dyDescent="0.25">
      <c r="A46" s="138">
        <v>22</v>
      </c>
      <c r="B46" s="138">
        <v>71</v>
      </c>
      <c r="C46" s="138">
        <v>4</v>
      </c>
      <c r="D46" s="184" t="str">
        <f t="shared" si="3"/>
        <v>22714</v>
      </c>
      <c r="E46" s="171" t="str">
        <f t="shared" si="4"/>
        <v xml:space="preserve">Неизреченный, Глава Метагалактического Синтеза Теофичности </v>
      </c>
      <c r="F46" s="171" t="str">
        <f t="shared" si="5"/>
        <v>Око Учителя</v>
      </c>
      <c r="G46" s="112" t="str">
        <f t="shared" si="6"/>
        <v>Неизреченный, Глава Метагалактического Синтеза Теофичности Око Учителя ИДИВО 192 Изначальности</v>
      </c>
      <c r="H46" s="119"/>
      <c r="I46" s="119"/>
      <c r="J46" s="119"/>
      <c r="K46" s="119"/>
      <c r="L46" s="119"/>
      <c r="M46" s="119"/>
      <c r="N46" s="119"/>
      <c r="O46" s="119"/>
    </row>
    <row r="47" spans="1:15" x14ac:dyDescent="0.25">
      <c r="A47" s="138">
        <v>22</v>
      </c>
      <c r="B47" s="138">
        <v>71</v>
      </c>
      <c r="C47" s="138">
        <v>5</v>
      </c>
      <c r="D47" s="184" t="str">
        <f t="shared" si="3"/>
        <v>22715</v>
      </c>
      <c r="E47" s="171" t="str">
        <f t="shared" si="4"/>
        <v xml:space="preserve">Неизреченный, Глава Метагалактического Синтеза Теофичности </v>
      </c>
      <c r="F47" s="171" t="str">
        <f t="shared" si="5"/>
        <v>Хум Учителя</v>
      </c>
      <c r="G47" s="112" t="str">
        <f t="shared" si="6"/>
        <v>Неизреченный, Глава Метагалактического Синтеза Теофичности Хум Учителя ИДИВО 192 Изначальности</v>
      </c>
      <c r="H47" s="119"/>
      <c r="I47" s="119"/>
      <c r="J47" s="119"/>
      <c r="K47" s="119"/>
      <c r="L47" s="119"/>
      <c r="M47" s="119"/>
      <c r="N47" s="119"/>
      <c r="O47" s="119"/>
    </row>
    <row r="48" spans="1:15" x14ac:dyDescent="0.25">
      <c r="A48" s="138">
        <v>22</v>
      </c>
      <c r="B48" s="138">
        <v>71</v>
      </c>
      <c r="C48" s="138">
        <v>6</v>
      </c>
      <c r="D48" s="184" t="str">
        <f t="shared" si="3"/>
        <v>22716</v>
      </c>
      <c r="E48" s="171" t="str">
        <f t="shared" si="4"/>
        <v xml:space="preserve">Неизреченный, Глава Метагалактического Синтеза Теофичности </v>
      </c>
      <c r="F48" s="171" t="str">
        <f t="shared" si="5"/>
        <v>Абсолют Учителя</v>
      </c>
      <c r="G48" s="112" t="str">
        <f t="shared" si="6"/>
        <v>Неизреченный, Глава Метагалактического Синтеза Теофичности Абсолют Учителя ИДИВО 192 Изначальности</v>
      </c>
      <c r="H48" s="119"/>
      <c r="I48" s="119"/>
      <c r="J48" s="119"/>
      <c r="K48" s="119"/>
      <c r="L48" s="119"/>
      <c r="M48" s="119"/>
      <c r="N48" s="119"/>
      <c r="O48" s="119"/>
    </row>
    <row r="49" spans="1:15" x14ac:dyDescent="0.25">
      <c r="A49" s="138">
        <v>22</v>
      </c>
      <c r="B49" s="138">
        <v>71</v>
      </c>
      <c r="C49" s="138">
        <v>7</v>
      </c>
      <c r="D49" s="184" t="str">
        <f t="shared" si="3"/>
        <v>22717</v>
      </c>
      <c r="E49" s="171" t="str">
        <f t="shared" si="4"/>
        <v xml:space="preserve">Неизреченный, Глава Метагалактического Синтеза Теофичности </v>
      </c>
      <c r="F49" s="171" t="str">
        <f t="shared" si="5"/>
        <v>Омега Учителя</v>
      </c>
      <c r="G49" s="112" t="str">
        <f t="shared" si="6"/>
        <v>Неизреченный, Глава Метагалактического Синтеза Теофичности Омега Учителя ИДИВО 192 Изначальности</v>
      </c>
      <c r="H49" s="119"/>
      <c r="I49" s="119"/>
      <c r="J49" s="119"/>
      <c r="K49" s="119"/>
      <c r="L49" s="119"/>
      <c r="M49" s="119"/>
      <c r="N49" s="119"/>
      <c r="O49" s="119"/>
    </row>
    <row r="50" spans="1:15" x14ac:dyDescent="0.25">
      <c r="A50" s="138">
        <v>22</v>
      </c>
      <c r="B50" s="138">
        <v>71</v>
      </c>
      <c r="C50" s="138">
        <v>8</v>
      </c>
      <c r="D50" s="184" t="str">
        <f t="shared" si="3"/>
        <v>22718</v>
      </c>
      <c r="E50" s="171" t="str">
        <f t="shared" si="4"/>
        <v xml:space="preserve">Неизреченный, Глава Метагалактического Синтеза Теофичности </v>
      </c>
      <c r="F50" s="171" t="str">
        <f t="shared" si="5"/>
        <v>Монада Учителя</v>
      </c>
      <c r="G50" s="112" t="str">
        <f t="shared" si="6"/>
        <v>Неизреченный, Глава Метагалактического Синтеза Теофичности Монада Учителя ИДИВО 192 Изначальности</v>
      </c>
      <c r="H50" s="119"/>
      <c r="I50" s="119"/>
      <c r="J50" s="119"/>
      <c r="K50" s="119"/>
      <c r="L50" s="119"/>
      <c r="M50" s="119"/>
      <c r="N50" s="119"/>
      <c r="O50" s="119"/>
    </row>
    <row r="51" spans="1:15" x14ac:dyDescent="0.25">
      <c r="A51" s="138"/>
      <c r="B51" s="138"/>
      <c r="C51" s="138"/>
      <c r="D51" s="184" t="str">
        <f t="shared" si="3"/>
        <v/>
      </c>
      <c r="E51" s="171" t="str">
        <f t="shared" si="4"/>
        <v/>
      </c>
      <c r="F51" s="171" t="str">
        <f t="shared" si="5"/>
        <v/>
      </c>
      <c r="G51" s="112" t="str">
        <f t="shared" si="6"/>
        <v/>
      </c>
      <c r="H51" s="119"/>
      <c r="I51" s="119"/>
      <c r="J51" s="119"/>
      <c r="K51" s="119"/>
      <c r="L51" s="119"/>
      <c r="M51" s="119"/>
      <c r="N51" s="119"/>
      <c r="O51" s="119"/>
    </row>
    <row r="52" spans="1:15" x14ac:dyDescent="0.25">
      <c r="A52" s="138"/>
      <c r="B52" s="138"/>
      <c r="C52" s="138"/>
      <c r="D52" s="184" t="str">
        <f t="shared" si="3"/>
        <v/>
      </c>
      <c r="E52" s="171" t="str">
        <f t="shared" si="4"/>
        <v/>
      </c>
      <c r="F52" s="171" t="str">
        <f t="shared" si="5"/>
        <v/>
      </c>
      <c r="G52" s="112" t="str">
        <f t="shared" si="6"/>
        <v/>
      </c>
      <c r="H52" s="119"/>
      <c r="I52" s="119"/>
      <c r="J52" s="119"/>
      <c r="K52" s="119"/>
      <c r="L52" s="119"/>
      <c r="M52" s="119"/>
      <c r="N52" s="119"/>
      <c r="O52" s="119"/>
    </row>
    <row r="53" spans="1:15" x14ac:dyDescent="0.25">
      <c r="A53" s="138"/>
      <c r="B53" s="138"/>
      <c r="C53" s="138"/>
      <c r="D53" s="184" t="str">
        <f t="shared" si="3"/>
        <v/>
      </c>
      <c r="E53" s="171" t="str">
        <f t="shared" si="4"/>
        <v/>
      </c>
      <c r="F53" s="171" t="str">
        <f t="shared" si="5"/>
        <v/>
      </c>
      <c r="G53" s="112" t="str">
        <f t="shared" si="6"/>
        <v/>
      </c>
      <c r="H53" s="119"/>
      <c r="I53" s="119"/>
      <c r="J53" s="119"/>
      <c r="K53" s="119"/>
      <c r="L53" s="119"/>
      <c r="M53" s="119"/>
      <c r="N53" s="119"/>
      <c r="O53" s="119"/>
    </row>
    <row r="54" spans="1:15" x14ac:dyDescent="0.25">
      <c r="A54" s="138"/>
      <c r="B54" s="138"/>
      <c r="C54" s="138"/>
      <c r="D54" s="184" t="str">
        <f t="shared" si="3"/>
        <v/>
      </c>
      <c r="E54" s="171" t="str">
        <f t="shared" si="4"/>
        <v/>
      </c>
      <c r="F54" s="171" t="str">
        <f t="shared" si="5"/>
        <v/>
      </c>
      <c r="G54" s="112" t="str">
        <f t="shared" si="6"/>
        <v/>
      </c>
      <c r="H54" s="119"/>
      <c r="I54" s="119"/>
      <c r="J54" s="119"/>
      <c r="K54" s="119"/>
      <c r="L54" s="119"/>
      <c r="M54" s="119"/>
      <c r="N54" s="119"/>
      <c r="O54" s="119"/>
    </row>
    <row r="55" spans="1:15" x14ac:dyDescent="0.25">
      <c r="A55" s="138"/>
      <c r="B55" s="138"/>
      <c r="C55" s="138"/>
      <c r="D55" s="184" t="str">
        <f t="shared" si="3"/>
        <v/>
      </c>
      <c r="E55" s="171" t="str">
        <f t="shared" si="4"/>
        <v/>
      </c>
      <c r="F55" s="171" t="str">
        <f t="shared" si="5"/>
        <v/>
      </c>
      <c r="G55" s="112" t="str">
        <f t="shared" si="6"/>
        <v/>
      </c>
      <c r="H55" s="119"/>
      <c r="I55" s="119"/>
      <c r="J55" s="119"/>
      <c r="K55" s="119"/>
      <c r="L55" s="119"/>
      <c r="M55" s="119"/>
      <c r="N55" s="119"/>
      <c r="O55" s="119"/>
    </row>
    <row r="56" spans="1:15" x14ac:dyDescent="0.25">
      <c r="A56" s="138"/>
      <c r="B56" s="138"/>
      <c r="C56" s="138"/>
      <c r="D56" s="184" t="str">
        <f t="shared" si="3"/>
        <v/>
      </c>
      <c r="E56" s="171" t="str">
        <f t="shared" si="4"/>
        <v/>
      </c>
      <c r="F56" s="171" t="str">
        <f t="shared" si="5"/>
        <v/>
      </c>
      <c r="G56" s="112" t="str">
        <f t="shared" si="6"/>
        <v/>
      </c>
      <c r="H56" s="119"/>
      <c r="I56" s="119"/>
      <c r="J56" s="119"/>
      <c r="K56" s="119"/>
      <c r="L56" s="119"/>
      <c r="M56" s="119"/>
      <c r="N56" s="119"/>
      <c r="O56" s="119"/>
    </row>
    <row r="57" spans="1:15" x14ac:dyDescent="0.25">
      <c r="A57" s="138"/>
      <c r="B57" s="138"/>
      <c r="C57" s="138"/>
      <c r="D57" s="184" t="str">
        <f t="shared" si="3"/>
        <v/>
      </c>
      <c r="E57" s="171" t="str">
        <f t="shared" si="4"/>
        <v/>
      </c>
      <c r="F57" s="171" t="str">
        <f t="shared" si="5"/>
        <v/>
      </c>
      <c r="G57" s="112" t="str">
        <f t="shared" si="6"/>
        <v/>
      </c>
      <c r="H57" s="119"/>
      <c r="I57" s="119"/>
      <c r="J57" s="119"/>
      <c r="K57" s="119"/>
      <c r="L57" s="119"/>
      <c r="M57" s="119"/>
      <c r="N57" s="119"/>
      <c r="O57" s="119"/>
    </row>
    <row r="58" spans="1:15" x14ac:dyDescent="0.25">
      <c r="A58" s="138"/>
      <c r="B58" s="138"/>
      <c r="C58" s="138"/>
      <c r="D58" s="184" t="str">
        <f t="shared" si="3"/>
        <v/>
      </c>
      <c r="E58" s="171" t="str">
        <f t="shared" si="4"/>
        <v/>
      </c>
      <c r="F58" s="171" t="str">
        <f t="shared" si="5"/>
        <v/>
      </c>
      <c r="G58" s="112" t="str">
        <f t="shared" si="6"/>
        <v/>
      </c>
      <c r="H58" s="119"/>
      <c r="I58" s="119"/>
      <c r="J58" s="119"/>
      <c r="K58" s="119"/>
      <c r="L58" s="119"/>
      <c r="M58" s="119"/>
      <c r="N58" s="119"/>
      <c r="O58" s="119"/>
    </row>
    <row r="59" spans="1:15" x14ac:dyDescent="0.25">
      <c r="A59" s="138"/>
      <c r="B59" s="138"/>
      <c r="C59" s="138"/>
      <c r="D59" s="184" t="str">
        <f t="shared" si="3"/>
        <v/>
      </c>
      <c r="E59" s="171" t="str">
        <f t="shared" si="4"/>
        <v/>
      </c>
      <c r="F59" s="171" t="str">
        <f t="shared" si="5"/>
        <v/>
      </c>
      <c r="G59" s="112" t="str">
        <f t="shared" si="6"/>
        <v/>
      </c>
      <c r="H59" s="119"/>
      <c r="I59" s="119"/>
      <c r="J59" s="119"/>
      <c r="K59" s="119"/>
      <c r="L59" s="119"/>
      <c r="M59" s="119"/>
      <c r="N59" s="119"/>
      <c r="O59" s="119"/>
    </row>
    <row r="60" spans="1:15" x14ac:dyDescent="0.25">
      <c r="A60" s="138"/>
      <c r="B60" s="138"/>
      <c r="C60" s="138"/>
      <c r="D60" s="184" t="str">
        <f t="shared" si="3"/>
        <v/>
      </c>
      <c r="E60" s="171" t="str">
        <f t="shared" si="4"/>
        <v/>
      </c>
      <c r="F60" s="171" t="str">
        <f t="shared" si="5"/>
        <v/>
      </c>
      <c r="G60" s="112" t="str">
        <f t="shared" si="6"/>
        <v/>
      </c>
      <c r="H60" s="119"/>
      <c r="I60" s="119"/>
      <c r="J60" s="119"/>
      <c r="K60" s="119"/>
      <c r="L60" s="119"/>
      <c r="M60" s="119"/>
      <c r="N60" s="119"/>
      <c r="O60" s="119"/>
    </row>
    <row r="61" spans="1:15" x14ac:dyDescent="0.25">
      <c r="A61" s="138"/>
      <c r="B61" s="138"/>
      <c r="C61" s="138"/>
      <c r="D61" s="184" t="str">
        <f t="shared" si="3"/>
        <v/>
      </c>
      <c r="E61" s="171" t="str">
        <f t="shared" si="4"/>
        <v/>
      </c>
      <c r="F61" s="171" t="str">
        <f t="shared" si="5"/>
        <v/>
      </c>
      <c r="G61" s="112" t="str">
        <f t="shared" si="6"/>
        <v/>
      </c>
      <c r="H61" s="119"/>
      <c r="I61" s="119"/>
      <c r="J61" s="119"/>
      <c r="K61" s="119"/>
      <c r="L61" s="119"/>
      <c r="M61" s="119"/>
      <c r="N61" s="119"/>
      <c r="O61" s="119"/>
    </row>
    <row r="62" spans="1:15" x14ac:dyDescent="0.25">
      <c r="A62" s="138"/>
      <c r="B62" s="138"/>
      <c r="C62" s="138"/>
      <c r="D62" s="184" t="str">
        <f t="shared" si="3"/>
        <v/>
      </c>
      <c r="E62" s="171" t="str">
        <f t="shared" si="4"/>
        <v/>
      </c>
      <c r="F62" s="171" t="str">
        <f t="shared" si="5"/>
        <v/>
      </c>
      <c r="G62" s="112" t="str">
        <f t="shared" si="6"/>
        <v/>
      </c>
      <c r="H62" s="119"/>
      <c r="I62" s="119"/>
      <c r="J62" s="119"/>
      <c r="K62" s="119"/>
      <c r="L62" s="119"/>
      <c r="M62" s="119"/>
      <c r="N62" s="119"/>
      <c r="O62" s="119"/>
    </row>
    <row r="63" spans="1:15" x14ac:dyDescent="0.25">
      <c r="A63" s="138"/>
      <c r="B63" s="138"/>
      <c r="C63" s="138"/>
      <c r="D63" s="184" t="str">
        <f t="shared" si="3"/>
        <v/>
      </c>
      <c r="E63" s="171" t="str">
        <f t="shared" si="4"/>
        <v/>
      </c>
      <c r="F63" s="171" t="str">
        <f t="shared" si="5"/>
        <v/>
      </c>
      <c r="G63" s="112" t="str">
        <f t="shared" si="6"/>
        <v/>
      </c>
      <c r="H63" s="119"/>
      <c r="I63" s="119"/>
      <c r="J63" s="119"/>
      <c r="K63" s="119"/>
      <c r="L63" s="119"/>
      <c r="M63" s="119"/>
      <c r="N63" s="119"/>
      <c r="O63" s="119"/>
    </row>
    <row r="64" spans="1:15" x14ac:dyDescent="0.25">
      <c r="A64" s="138"/>
      <c r="B64" s="138"/>
      <c r="C64" s="138"/>
      <c r="D64" s="184" t="str">
        <f t="shared" si="3"/>
        <v/>
      </c>
      <c r="E64" s="171" t="str">
        <f t="shared" si="4"/>
        <v/>
      </c>
      <c r="F64" s="171" t="str">
        <f t="shared" si="5"/>
        <v/>
      </c>
      <c r="G64" s="112" t="str">
        <f t="shared" si="6"/>
        <v/>
      </c>
      <c r="H64" s="119"/>
      <c r="I64" s="119"/>
      <c r="J64" s="119"/>
      <c r="K64" s="119"/>
      <c r="L64" s="119"/>
      <c r="M64" s="119"/>
      <c r="N64" s="119"/>
      <c r="O64" s="119"/>
    </row>
    <row r="65" spans="1:15" x14ac:dyDescent="0.25">
      <c r="A65" s="138"/>
      <c r="B65" s="138"/>
      <c r="C65" s="138"/>
      <c r="D65" s="184" t="str">
        <f t="shared" si="3"/>
        <v/>
      </c>
      <c r="E65" s="171" t="str">
        <f t="shared" si="4"/>
        <v/>
      </c>
      <c r="F65" s="171" t="str">
        <f t="shared" si="5"/>
        <v/>
      </c>
      <c r="G65" s="112" t="str">
        <f t="shared" si="6"/>
        <v/>
      </c>
      <c r="H65" s="119"/>
      <c r="I65" s="119"/>
      <c r="J65" s="119"/>
      <c r="K65" s="119"/>
      <c r="L65" s="119"/>
      <c r="M65" s="119"/>
      <c r="N65" s="119"/>
      <c r="O65" s="119"/>
    </row>
    <row r="66" spans="1:15" x14ac:dyDescent="0.25">
      <c r="A66" s="138"/>
      <c r="B66" s="138"/>
      <c r="C66" s="138"/>
      <c r="D66" s="184" t="str">
        <f t="shared" si="3"/>
        <v/>
      </c>
      <c r="E66" s="171" t="str">
        <f t="shared" si="4"/>
        <v/>
      </c>
      <c r="F66" s="171" t="str">
        <f t="shared" si="5"/>
        <v/>
      </c>
      <c r="G66" s="112" t="str">
        <f t="shared" si="6"/>
        <v/>
      </c>
      <c r="H66" s="119"/>
      <c r="I66" s="119"/>
      <c r="J66" s="119"/>
      <c r="K66" s="119"/>
      <c r="L66" s="119"/>
      <c r="M66" s="119"/>
      <c r="N66" s="119"/>
      <c r="O66" s="119"/>
    </row>
    <row r="67" spans="1:15" x14ac:dyDescent="0.25">
      <c r="A67" s="138"/>
      <c r="B67" s="138"/>
      <c r="C67" s="138"/>
      <c r="D67" s="184" t="str">
        <f t="shared" si="3"/>
        <v/>
      </c>
      <c r="E67" s="171" t="str">
        <f t="shared" ref="E67:E98" si="7">IF(B67=69,"Неизреченный, Глава Метагалактического Синтеза Человечности ", IF(B67=70,"Неизреченный, Глава Метагалактического Синтеза Конфедеративности ", IF(B67=71,"Неизреченный, Глава Метагалактического Синтеза Теофичности ","")))</f>
        <v/>
      </c>
      <c r="F67" s="171" t="str">
        <f t="shared" ref="F67:F98" si="8">IF(C67="","",IFERROR(INDEX(Системы,C67+32+4,A67),""))</f>
        <v/>
      </c>
      <c r="G67" s="112" t="str">
        <f t="shared" ref="G67:G98" si="9">IF(OR(E67="",F67=""),"",(E67&amp;F67&amp;" "&amp;Наименование_Подразделения&amp;" "&amp;Изначальность&amp;" Изначальности"))</f>
        <v/>
      </c>
      <c r="H67" s="119"/>
      <c r="I67" s="119"/>
      <c r="J67" s="119"/>
      <c r="K67" s="119"/>
      <c r="L67" s="119"/>
      <c r="M67" s="119"/>
      <c r="N67" s="119"/>
      <c r="O67" s="119"/>
    </row>
    <row r="68" spans="1:15" x14ac:dyDescent="0.25">
      <c r="A68" s="138"/>
      <c r="B68" s="138"/>
      <c r="C68" s="138"/>
      <c r="D68" s="184" t="str">
        <f t="shared" ref="D68:D131" si="10">A68&amp;B68&amp;C68</f>
        <v/>
      </c>
      <c r="E68" s="171" t="str">
        <f t="shared" si="7"/>
        <v/>
      </c>
      <c r="F68" s="171" t="str">
        <f t="shared" si="8"/>
        <v/>
      </c>
      <c r="G68" s="112" t="str">
        <f t="shared" si="9"/>
        <v/>
      </c>
      <c r="H68" s="119"/>
      <c r="I68" s="119"/>
      <c r="J68" s="119"/>
      <c r="K68" s="119"/>
      <c r="L68" s="119"/>
      <c r="M68" s="119"/>
      <c r="N68" s="119"/>
      <c r="O68" s="119"/>
    </row>
    <row r="69" spans="1:15" x14ac:dyDescent="0.25">
      <c r="A69" s="138"/>
      <c r="B69" s="138"/>
      <c r="C69" s="138"/>
      <c r="D69" s="184" t="str">
        <f t="shared" si="10"/>
        <v/>
      </c>
      <c r="E69" s="171" t="str">
        <f t="shared" si="7"/>
        <v/>
      </c>
      <c r="F69" s="171" t="str">
        <f t="shared" si="8"/>
        <v/>
      </c>
      <c r="G69" s="112" t="str">
        <f t="shared" si="9"/>
        <v/>
      </c>
      <c r="H69" s="119"/>
      <c r="I69" s="119"/>
      <c r="J69" s="119"/>
      <c r="K69" s="119"/>
      <c r="L69" s="119"/>
      <c r="M69" s="119"/>
      <c r="N69" s="119"/>
      <c r="O69" s="119"/>
    </row>
    <row r="70" spans="1:15" x14ac:dyDescent="0.25">
      <c r="A70" s="138"/>
      <c r="B70" s="138"/>
      <c r="C70" s="138"/>
      <c r="D70" s="184" t="str">
        <f t="shared" si="10"/>
        <v/>
      </c>
      <c r="E70" s="171" t="str">
        <f t="shared" si="7"/>
        <v/>
      </c>
      <c r="F70" s="171" t="str">
        <f t="shared" si="8"/>
        <v/>
      </c>
      <c r="G70" s="112" t="str">
        <f t="shared" si="9"/>
        <v/>
      </c>
      <c r="H70" s="119"/>
      <c r="I70" s="119"/>
      <c r="J70" s="119"/>
      <c r="K70" s="119"/>
      <c r="L70" s="119"/>
      <c r="M70" s="119"/>
      <c r="N70" s="119"/>
      <c r="O70" s="119"/>
    </row>
    <row r="71" spans="1:15" x14ac:dyDescent="0.25">
      <c r="A71" s="138"/>
      <c r="B71" s="138"/>
      <c r="C71" s="138"/>
      <c r="D71" s="184" t="str">
        <f t="shared" si="10"/>
        <v/>
      </c>
      <c r="E71" s="171" t="str">
        <f t="shared" si="7"/>
        <v/>
      </c>
      <c r="F71" s="171" t="str">
        <f t="shared" si="8"/>
        <v/>
      </c>
      <c r="G71" s="112" t="str">
        <f t="shared" si="9"/>
        <v/>
      </c>
      <c r="H71" s="119"/>
      <c r="I71" s="119"/>
      <c r="J71" s="119"/>
      <c r="K71" s="119"/>
      <c r="L71" s="119"/>
      <c r="M71" s="119"/>
      <c r="N71" s="119"/>
      <c r="O71" s="119"/>
    </row>
    <row r="72" spans="1:15" x14ac:dyDescent="0.25">
      <c r="A72" s="138"/>
      <c r="B72" s="138"/>
      <c r="C72" s="138"/>
      <c r="D72" s="184" t="str">
        <f t="shared" si="10"/>
        <v/>
      </c>
      <c r="E72" s="171" t="str">
        <f t="shared" si="7"/>
        <v/>
      </c>
      <c r="F72" s="171" t="str">
        <f t="shared" si="8"/>
        <v/>
      </c>
      <c r="G72" s="112" t="str">
        <f t="shared" si="9"/>
        <v/>
      </c>
      <c r="H72" s="119"/>
      <c r="I72" s="119"/>
      <c r="J72" s="119"/>
      <c r="K72" s="119"/>
      <c r="L72" s="119"/>
      <c r="M72" s="119"/>
      <c r="N72" s="119"/>
      <c r="O72" s="119"/>
    </row>
    <row r="73" spans="1:15" x14ac:dyDescent="0.25">
      <c r="A73" s="138"/>
      <c r="B73" s="138"/>
      <c r="C73" s="138"/>
      <c r="D73" s="184" t="str">
        <f t="shared" si="10"/>
        <v/>
      </c>
      <c r="E73" s="171" t="str">
        <f t="shared" si="7"/>
        <v/>
      </c>
      <c r="F73" s="171" t="str">
        <f t="shared" si="8"/>
        <v/>
      </c>
      <c r="G73" s="112" t="str">
        <f t="shared" si="9"/>
        <v/>
      </c>
      <c r="H73" s="119"/>
      <c r="I73" s="119"/>
      <c r="J73" s="119"/>
      <c r="K73" s="119"/>
      <c r="L73" s="119"/>
      <c r="M73" s="119"/>
      <c r="N73" s="119"/>
      <c r="O73" s="119"/>
    </row>
    <row r="74" spans="1:15" x14ac:dyDescent="0.25">
      <c r="A74" s="138"/>
      <c r="B74" s="138"/>
      <c r="C74" s="138"/>
      <c r="D74" s="184" t="str">
        <f t="shared" si="10"/>
        <v/>
      </c>
      <c r="E74" s="171" t="str">
        <f t="shared" si="7"/>
        <v/>
      </c>
      <c r="F74" s="171" t="str">
        <f t="shared" si="8"/>
        <v/>
      </c>
      <c r="G74" s="112" t="str">
        <f t="shared" si="9"/>
        <v/>
      </c>
      <c r="H74" s="119"/>
      <c r="I74" s="119"/>
      <c r="J74" s="119"/>
      <c r="K74" s="119"/>
      <c r="L74" s="119"/>
      <c r="M74" s="119"/>
      <c r="N74" s="119"/>
      <c r="O74" s="119"/>
    </row>
    <row r="75" spans="1:15" x14ac:dyDescent="0.25">
      <c r="A75" s="138"/>
      <c r="B75" s="138"/>
      <c r="C75" s="138"/>
      <c r="D75" s="184" t="str">
        <f t="shared" si="10"/>
        <v/>
      </c>
      <c r="E75" s="171" t="str">
        <f t="shared" si="7"/>
        <v/>
      </c>
      <c r="F75" s="171" t="str">
        <f t="shared" si="8"/>
        <v/>
      </c>
      <c r="G75" s="112" t="str">
        <f t="shared" si="9"/>
        <v/>
      </c>
      <c r="H75" s="119"/>
      <c r="I75" s="119"/>
      <c r="J75" s="119"/>
      <c r="K75" s="119"/>
      <c r="L75" s="119"/>
      <c r="M75" s="119"/>
      <c r="N75" s="119"/>
      <c r="O75" s="119"/>
    </row>
    <row r="76" spans="1:15" x14ac:dyDescent="0.25">
      <c r="A76" s="138"/>
      <c r="B76" s="138"/>
      <c r="C76" s="138"/>
      <c r="D76" s="184" t="str">
        <f t="shared" si="10"/>
        <v/>
      </c>
      <c r="E76" s="171" t="str">
        <f t="shared" si="7"/>
        <v/>
      </c>
      <c r="F76" s="171" t="str">
        <f t="shared" si="8"/>
        <v/>
      </c>
      <c r="G76" s="112" t="str">
        <f t="shared" si="9"/>
        <v/>
      </c>
      <c r="H76" s="119"/>
      <c r="I76" s="119"/>
      <c r="J76" s="119"/>
      <c r="K76" s="119"/>
      <c r="L76" s="119"/>
      <c r="M76" s="119"/>
      <c r="N76" s="119"/>
      <c r="O76" s="119"/>
    </row>
    <row r="77" spans="1:15" x14ac:dyDescent="0.25">
      <c r="A77" s="138"/>
      <c r="B77" s="138"/>
      <c r="C77" s="138"/>
      <c r="D77" s="184" t="str">
        <f t="shared" si="10"/>
        <v/>
      </c>
      <c r="E77" s="171" t="str">
        <f t="shared" si="7"/>
        <v/>
      </c>
      <c r="F77" s="171" t="str">
        <f t="shared" si="8"/>
        <v/>
      </c>
      <c r="G77" s="112" t="str">
        <f t="shared" si="9"/>
        <v/>
      </c>
      <c r="H77" s="119"/>
      <c r="I77" s="119"/>
      <c r="J77" s="119"/>
      <c r="K77" s="119"/>
      <c r="L77" s="119"/>
      <c r="M77" s="119"/>
      <c r="N77" s="119"/>
      <c r="O77" s="119"/>
    </row>
    <row r="78" spans="1:15" x14ac:dyDescent="0.25">
      <c r="A78" s="138"/>
      <c r="B78" s="138"/>
      <c r="C78" s="138"/>
      <c r="D78" s="184" t="str">
        <f t="shared" si="10"/>
        <v/>
      </c>
      <c r="E78" s="171" t="str">
        <f t="shared" si="7"/>
        <v/>
      </c>
      <c r="F78" s="171" t="str">
        <f t="shared" si="8"/>
        <v/>
      </c>
      <c r="G78" s="112" t="str">
        <f t="shared" si="9"/>
        <v/>
      </c>
      <c r="H78" s="119"/>
      <c r="I78" s="119"/>
      <c r="J78" s="119"/>
      <c r="K78" s="119"/>
      <c r="L78" s="119"/>
      <c r="M78" s="119"/>
      <c r="N78" s="119"/>
      <c r="O78" s="119"/>
    </row>
    <row r="79" spans="1:15" x14ac:dyDescent="0.25">
      <c r="A79" s="138"/>
      <c r="B79" s="138"/>
      <c r="C79" s="138"/>
      <c r="D79" s="184" t="str">
        <f t="shared" si="10"/>
        <v/>
      </c>
      <c r="E79" s="171" t="str">
        <f t="shared" si="7"/>
        <v/>
      </c>
      <c r="F79" s="171" t="str">
        <f t="shared" si="8"/>
        <v/>
      </c>
      <c r="G79" s="112" t="str">
        <f t="shared" si="9"/>
        <v/>
      </c>
      <c r="H79" s="119"/>
      <c r="I79" s="119"/>
      <c r="J79" s="119"/>
      <c r="K79" s="119"/>
      <c r="L79" s="119"/>
      <c r="M79" s="119"/>
      <c r="N79" s="119"/>
      <c r="O79" s="119"/>
    </row>
    <row r="80" spans="1:15" x14ac:dyDescent="0.25">
      <c r="A80" s="138"/>
      <c r="B80" s="138"/>
      <c r="C80" s="138"/>
      <c r="D80" s="184" t="str">
        <f t="shared" si="10"/>
        <v/>
      </c>
      <c r="E80" s="171" t="str">
        <f t="shared" si="7"/>
        <v/>
      </c>
      <c r="F80" s="171" t="str">
        <f t="shared" si="8"/>
        <v/>
      </c>
      <c r="G80" s="112" t="str">
        <f t="shared" si="9"/>
        <v/>
      </c>
      <c r="H80" s="119"/>
      <c r="I80" s="119"/>
      <c r="J80" s="119"/>
      <c r="K80" s="119"/>
      <c r="L80" s="119"/>
      <c r="M80" s="119"/>
      <c r="N80" s="119"/>
      <c r="O80" s="119"/>
    </row>
    <row r="81" spans="1:15" x14ac:dyDescent="0.25">
      <c r="A81" s="138"/>
      <c r="B81" s="138"/>
      <c r="C81" s="138"/>
      <c r="D81" s="184" t="str">
        <f t="shared" si="10"/>
        <v/>
      </c>
      <c r="E81" s="171" t="str">
        <f t="shared" si="7"/>
        <v/>
      </c>
      <c r="F81" s="171" t="str">
        <f t="shared" si="8"/>
        <v/>
      </c>
      <c r="G81" s="112" t="str">
        <f t="shared" si="9"/>
        <v/>
      </c>
      <c r="H81" s="119"/>
      <c r="I81" s="119"/>
      <c r="J81" s="119"/>
      <c r="K81" s="119"/>
      <c r="L81" s="119"/>
      <c r="M81" s="119"/>
      <c r="N81" s="119"/>
      <c r="O81" s="119"/>
    </row>
    <row r="82" spans="1:15" x14ac:dyDescent="0.25">
      <c r="A82" s="138"/>
      <c r="B82" s="138"/>
      <c r="C82" s="138"/>
      <c r="D82" s="184" t="str">
        <f t="shared" si="10"/>
        <v/>
      </c>
      <c r="E82" s="171" t="str">
        <f t="shared" si="7"/>
        <v/>
      </c>
      <c r="F82" s="171" t="str">
        <f t="shared" si="8"/>
        <v/>
      </c>
      <c r="G82" s="112" t="str">
        <f t="shared" si="9"/>
        <v/>
      </c>
      <c r="H82" s="119"/>
      <c r="I82" s="119"/>
      <c r="J82" s="119"/>
      <c r="K82" s="119"/>
      <c r="L82" s="119"/>
      <c r="M82" s="119"/>
      <c r="N82" s="119"/>
      <c r="O82" s="119"/>
    </row>
    <row r="83" spans="1:15" x14ac:dyDescent="0.25">
      <c r="A83" s="138"/>
      <c r="B83" s="138"/>
      <c r="C83" s="138"/>
      <c r="D83" s="184" t="str">
        <f t="shared" si="10"/>
        <v/>
      </c>
      <c r="E83" s="171" t="str">
        <f t="shared" si="7"/>
        <v/>
      </c>
      <c r="F83" s="171" t="str">
        <f t="shared" si="8"/>
        <v/>
      </c>
      <c r="G83" s="112" t="str">
        <f t="shared" si="9"/>
        <v/>
      </c>
      <c r="H83" s="119"/>
      <c r="I83" s="119"/>
      <c r="J83" s="119"/>
      <c r="K83" s="119"/>
      <c r="L83" s="119"/>
      <c r="M83" s="119"/>
      <c r="N83" s="119"/>
      <c r="O83" s="119"/>
    </row>
    <row r="84" spans="1:15" x14ac:dyDescent="0.25">
      <c r="A84" s="138"/>
      <c r="B84" s="138"/>
      <c r="C84" s="138"/>
      <c r="D84" s="184" t="str">
        <f t="shared" si="10"/>
        <v/>
      </c>
      <c r="E84" s="171" t="str">
        <f t="shared" si="7"/>
        <v/>
      </c>
      <c r="F84" s="171" t="str">
        <f t="shared" si="8"/>
        <v/>
      </c>
      <c r="G84" s="112" t="str">
        <f t="shared" si="9"/>
        <v/>
      </c>
      <c r="H84" s="119"/>
      <c r="I84" s="119"/>
      <c r="J84" s="119"/>
      <c r="K84" s="119"/>
      <c r="L84" s="119"/>
      <c r="M84" s="119"/>
      <c r="N84" s="119"/>
      <c r="O84" s="119"/>
    </row>
    <row r="85" spans="1:15" x14ac:dyDescent="0.25">
      <c r="A85" s="138"/>
      <c r="B85" s="138"/>
      <c r="C85" s="138"/>
      <c r="D85" s="184" t="str">
        <f t="shared" si="10"/>
        <v/>
      </c>
      <c r="E85" s="171" t="str">
        <f t="shared" si="7"/>
        <v/>
      </c>
      <c r="F85" s="171" t="str">
        <f t="shared" si="8"/>
        <v/>
      </c>
      <c r="G85" s="112" t="str">
        <f t="shared" si="9"/>
        <v/>
      </c>
      <c r="H85" s="119"/>
      <c r="I85" s="119"/>
      <c r="J85" s="119"/>
      <c r="K85" s="119"/>
      <c r="L85" s="119"/>
      <c r="M85" s="119"/>
      <c r="N85" s="119"/>
      <c r="O85" s="119"/>
    </row>
    <row r="86" spans="1:15" x14ac:dyDescent="0.25">
      <c r="A86" s="138"/>
      <c r="B86" s="138"/>
      <c r="C86" s="138"/>
      <c r="D86" s="184" t="str">
        <f t="shared" si="10"/>
        <v/>
      </c>
      <c r="E86" s="171" t="str">
        <f t="shared" si="7"/>
        <v/>
      </c>
      <c r="F86" s="171" t="str">
        <f t="shared" si="8"/>
        <v/>
      </c>
      <c r="G86" s="112" t="str">
        <f t="shared" si="9"/>
        <v/>
      </c>
      <c r="H86" s="119"/>
      <c r="I86" s="119"/>
      <c r="J86" s="119"/>
      <c r="K86" s="119"/>
      <c r="L86" s="119"/>
      <c r="M86" s="119"/>
      <c r="N86" s="119"/>
      <c r="O86" s="119"/>
    </row>
    <row r="87" spans="1:15" x14ac:dyDescent="0.25">
      <c r="A87" s="138"/>
      <c r="B87" s="138"/>
      <c r="C87" s="138"/>
      <c r="D87" s="184" t="str">
        <f t="shared" si="10"/>
        <v/>
      </c>
      <c r="E87" s="171" t="str">
        <f t="shared" si="7"/>
        <v/>
      </c>
      <c r="F87" s="171" t="str">
        <f t="shared" si="8"/>
        <v/>
      </c>
      <c r="G87" s="112" t="str">
        <f t="shared" si="9"/>
        <v/>
      </c>
      <c r="H87" s="119"/>
      <c r="I87" s="119"/>
      <c r="J87" s="119"/>
      <c r="K87" s="119"/>
      <c r="L87" s="119"/>
      <c r="M87" s="119"/>
      <c r="N87" s="119"/>
      <c r="O87" s="119"/>
    </row>
    <row r="88" spans="1:15" x14ac:dyDescent="0.25">
      <c r="A88" s="138"/>
      <c r="B88" s="138"/>
      <c r="C88" s="138"/>
      <c r="D88" s="184" t="str">
        <f t="shared" si="10"/>
        <v/>
      </c>
      <c r="E88" s="171" t="str">
        <f t="shared" si="7"/>
        <v/>
      </c>
      <c r="F88" s="171" t="str">
        <f t="shared" si="8"/>
        <v/>
      </c>
      <c r="G88" s="112" t="str">
        <f t="shared" si="9"/>
        <v/>
      </c>
      <c r="H88" s="119"/>
      <c r="I88" s="119"/>
      <c r="J88" s="119"/>
      <c r="K88" s="119"/>
      <c r="L88" s="119"/>
      <c r="M88" s="119"/>
      <c r="N88" s="119"/>
      <c r="O88" s="119"/>
    </row>
    <row r="89" spans="1:15" x14ac:dyDescent="0.25">
      <c r="A89" s="138"/>
      <c r="B89" s="138"/>
      <c r="C89" s="138"/>
      <c r="D89" s="184" t="str">
        <f t="shared" si="10"/>
        <v/>
      </c>
      <c r="E89" s="171" t="str">
        <f t="shared" si="7"/>
        <v/>
      </c>
      <c r="F89" s="171" t="str">
        <f t="shared" si="8"/>
        <v/>
      </c>
      <c r="G89" s="112" t="str">
        <f t="shared" si="9"/>
        <v/>
      </c>
      <c r="H89" s="119"/>
      <c r="I89" s="119"/>
      <c r="J89" s="119"/>
      <c r="K89" s="119"/>
      <c r="L89" s="119"/>
      <c r="M89" s="119"/>
      <c r="N89" s="119"/>
      <c r="O89" s="119"/>
    </row>
    <row r="90" spans="1:15" x14ac:dyDescent="0.25">
      <c r="A90" s="138"/>
      <c r="B90" s="138"/>
      <c r="C90" s="138"/>
      <c r="D90" s="184" t="str">
        <f t="shared" si="10"/>
        <v/>
      </c>
      <c r="E90" s="171" t="str">
        <f t="shared" si="7"/>
        <v/>
      </c>
      <c r="F90" s="171" t="str">
        <f t="shared" si="8"/>
        <v/>
      </c>
      <c r="G90" s="112" t="str">
        <f t="shared" si="9"/>
        <v/>
      </c>
      <c r="H90" s="119"/>
      <c r="I90" s="119"/>
      <c r="J90" s="119"/>
      <c r="K90" s="119"/>
      <c r="L90" s="119"/>
      <c r="M90" s="119"/>
      <c r="N90" s="119"/>
      <c r="O90" s="119"/>
    </row>
    <row r="91" spans="1:15" x14ac:dyDescent="0.25">
      <c r="A91" s="138"/>
      <c r="B91" s="138"/>
      <c r="C91" s="138"/>
      <c r="D91" s="184" t="str">
        <f t="shared" si="10"/>
        <v/>
      </c>
      <c r="E91" s="171" t="str">
        <f t="shared" si="7"/>
        <v/>
      </c>
      <c r="F91" s="171" t="str">
        <f t="shared" si="8"/>
        <v/>
      </c>
      <c r="G91" s="112" t="str">
        <f t="shared" si="9"/>
        <v/>
      </c>
      <c r="H91" s="119"/>
      <c r="I91" s="119"/>
      <c r="J91" s="119"/>
      <c r="K91" s="119"/>
      <c r="L91" s="119"/>
      <c r="M91" s="119"/>
      <c r="N91" s="119"/>
      <c r="O91" s="119"/>
    </row>
    <row r="92" spans="1:15" x14ac:dyDescent="0.25">
      <c r="A92" s="138"/>
      <c r="B92" s="138"/>
      <c r="C92" s="138"/>
      <c r="D92" s="184" t="str">
        <f t="shared" si="10"/>
        <v/>
      </c>
      <c r="E92" s="171" t="str">
        <f t="shared" si="7"/>
        <v/>
      </c>
      <c r="F92" s="171" t="str">
        <f t="shared" si="8"/>
        <v/>
      </c>
      <c r="G92" s="112" t="str">
        <f t="shared" si="9"/>
        <v/>
      </c>
      <c r="H92" s="119"/>
      <c r="I92" s="119"/>
      <c r="J92" s="119"/>
      <c r="K92" s="119"/>
      <c r="L92" s="119"/>
      <c r="M92" s="119"/>
      <c r="N92" s="119"/>
      <c r="O92" s="119"/>
    </row>
    <row r="93" spans="1:15" x14ac:dyDescent="0.25">
      <c r="A93" s="138"/>
      <c r="B93" s="138"/>
      <c r="C93" s="138"/>
      <c r="D93" s="184" t="str">
        <f t="shared" si="10"/>
        <v/>
      </c>
      <c r="E93" s="171" t="str">
        <f t="shared" si="7"/>
        <v/>
      </c>
      <c r="F93" s="171" t="str">
        <f t="shared" si="8"/>
        <v/>
      </c>
      <c r="G93" s="112" t="str">
        <f t="shared" si="9"/>
        <v/>
      </c>
      <c r="H93" s="119"/>
      <c r="I93" s="119"/>
      <c r="J93" s="119"/>
      <c r="K93" s="119"/>
      <c r="L93" s="119"/>
      <c r="M93" s="119"/>
      <c r="N93" s="119"/>
      <c r="O93" s="119"/>
    </row>
    <row r="94" spans="1:15" x14ac:dyDescent="0.25">
      <c r="A94" s="138"/>
      <c r="B94" s="138"/>
      <c r="C94" s="138"/>
      <c r="D94" s="184" t="str">
        <f t="shared" si="10"/>
        <v/>
      </c>
      <c r="E94" s="171" t="str">
        <f t="shared" si="7"/>
        <v/>
      </c>
      <c r="F94" s="171" t="str">
        <f t="shared" si="8"/>
        <v/>
      </c>
      <c r="G94" s="112" t="str">
        <f t="shared" si="9"/>
        <v/>
      </c>
      <c r="H94" s="119"/>
      <c r="I94" s="119"/>
      <c r="J94" s="119"/>
      <c r="K94" s="119"/>
      <c r="L94" s="119"/>
      <c r="M94" s="119"/>
      <c r="N94" s="119"/>
      <c r="O94" s="119"/>
    </row>
    <row r="95" spans="1:15" x14ac:dyDescent="0.25">
      <c r="A95" s="138"/>
      <c r="B95" s="138"/>
      <c r="C95" s="138"/>
      <c r="D95" s="184" t="str">
        <f t="shared" si="10"/>
        <v/>
      </c>
      <c r="E95" s="171" t="str">
        <f t="shared" si="7"/>
        <v/>
      </c>
      <c r="F95" s="171" t="str">
        <f t="shared" si="8"/>
        <v/>
      </c>
      <c r="G95" s="112" t="str">
        <f t="shared" si="9"/>
        <v/>
      </c>
      <c r="H95" s="119"/>
      <c r="I95" s="119"/>
      <c r="J95" s="119"/>
      <c r="K95" s="119"/>
      <c r="L95" s="119"/>
      <c r="M95" s="119"/>
      <c r="N95" s="119"/>
      <c r="O95" s="119"/>
    </row>
    <row r="96" spans="1:15" x14ac:dyDescent="0.25">
      <c r="A96" s="138"/>
      <c r="B96" s="138"/>
      <c r="C96" s="138"/>
      <c r="D96" s="184" t="str">
        <f t="shared" si="10"/>
        <v/>
      </c>
      <c r="E96" s="171" t="str">
        <f t="shared" si="7"/>
        <v/>
      </c>
      <c r="F96" s="171" t="str">
        <f t="shared" si="8"/>
        <v/>
      </c>
      <c r="G96" s="112" t="str">
        <f t="shared" si="9"/>
        <v/>
      </c>
      <c r="H96" s="119"/>
      <c r="I96" s="119"/>
      <c r="J96" s="119"/>
      <c r="K96" s="119"/>
      <c r="L96" s="119"/>
      <c r="M96" s="119"/>
      <c r="N96" s="119"/>
      <c r="O96" s="119"/>
    </row>
    <row r="97" spans="1:15" x14ac:dyDescent="0.25">
      <c r="A97" s="138"/>
      <c r="B97" s="138"/>
      <c r="C97" s="138"/>
      <c r="D97" s="184" t="str">
        <f t="shared" si="10"/>
        <v/>
      </c>
      <c r="E97" s="171" t="str">
        <f t="shared" si="7"/>
        <v/>
      </c>
      <c r="F97" s="171" t="str">
        <f t="shared" si="8"/>
        <v/>
      </c>
      <c r="G97" s="112" t="str">
        <f t="shared" si="9"/>
        <v/>
      </c>
      <c r="H97" s="119"/>
      <c r="I97" s="119"/>
      <c r="J97" s="119"/>
      <c r="K97" s="119"/>
      <c r="L97" s="119"/>
      <c r="M97" s="119"/>
      <c r="N97" s="119"/>
      <c r="O97" s="119"/>
    </row>
    <row r="98" spans="1:15" x14ac:dyDescent="0.25">
      <c r="A98" s="138"/>
      <c r="B98" s="138"/>
      <c r="C98" s="138"/>
      <c r="D98" s="184" t="str">
        <f t="shared" si="10"/>
        <v/>
      </c>
      <c r="E98" s="171" t="str">
        <f t="shared" si="7"/>
        <v/>
      </c>
      <c r="F98" s="171" t="str">
        <f t="shared" si="8"/>
        <v/>
      </c>
      <c r="G98" s="112" t="str">
        <f t="shared" si="9"/>
        <v/>
      </c>
      <c r="H98" s="119"/>
      <c r="I98" s="119"/>
      <c r="J98" s="119"/>
      <c r="K98" s="119"/>
      <c r="L98" s="119"/>
      <c r="M98" s="119"/>
      <c r="N98" s="119"/>
      <c r="O98" s="119"/>
    </row>
    <row r="99" spans="1:15" x14ac:dyDescent="0.25">
      <c r="A99" s="138"/>
      <c r="B99" s="138"/>
      <c r="C99" s="138"/>
      <c r="D99" s="184" t="str">
        <f t="shared" si="10"/>
        <v/>
      </c>
      <c r="E99" s="171" t="str">
        <f t="shared" ref="E99:E130" si="11">IF(B99=69,"Неизреченный, Глава Метагалактического Синтеза Человечности ", IF(B99=70,"Неизреченный, Глава Метагалактического Синтеза Конфедеративности ", IF(B99=71,"Неизреченный, Глава Метагалактического Синтеза Теофичности ","")))</f>
        <v/>
      </c>
      <c r="F99" s="171" t="str">
        <f t="shared" ref="F99:F130" si="12">IF(C99="","",IFERROR(INDEX(Системы,C99+32+4,A99),""))</f>
        <v/>
      </c>
      <c r="G99" s="112" t="str">
        <f t="shared" ref="G99:G130" si="13">IF(OR(E99="",F99=""),"",(E99&amp;F99&amp;" "&amp;Наименование_Подразделения&amp;" "&amp;Изначальность&amp;" Изначальности"))</f>
        <v/>
      </c>
      <c r="H99" s="119"/>
      <c r="I99" s="119"/>
      <c r="J99" s="119"/>
      <c r="K99" s="119"/>
      <c r="L99" s="119"/>
      <c r="M99" s="119"/>
      <c r="N99" s="119"/>
      <c r="O99" s="119"/>
    </row>
    <row r="100" spans="1:15" x14ac:dyDescent="0.25">
      <c r="A100" s="138"/>
      <c r="B100" s="138"/>
      <c r="C100" s="138"/>
      <c r="D100" s="184" t="str">
        <f t="shared" si="10"/>
        <v/>
      </c>
      <c r="E100" s="171" t="str">
        <f t="shared" si="11"/>
        <v/>
      </c>
      <c r="F100" s="171" t="str">
        <f t="shared" si="12"/>
        <v/>
      </c>
      <c r="G100" s="112" t="str">
        <f t="shared" si="13"/>
        <v/>
      </c>
      <c r="H100" s="119"/>
      <c r="I100" s="119"/>
      <c r="J100" s="119"/>
      <c r="K100" s="119"/>
      <c r="L100" s="119"/>
      <c r="M100" s="119"/>
      <c r="N100" s="119"/>
      <c r="O100" s="119"/>
    </row>
    <row r="101" spans="1:15" x14ac:dyDescent="0.25">
      <c r="A101" s="138"/>
      <c r="B101" s="138"/>
      <c r="C101" s="138"/>
      <c r="D101" s="184" t="str">
        <f t="shared" si="10"/>
        <v/>
      </c>
      <c r="E101" s="171" t="str">
        <f t="shared" si="11"/>
        <v/>
      </c>
      <c r="F101" s="171" t="str">
        <f t="shared" si="12"/>
        <v/>
      </c>
      <c r="G101" s="112" t="str">
        <f t="shared" si="13"/>
        <v/>
      </c>
      <c r="H101" s="119"/>
      <c r="I101" s="119"/>
      <c r="J101" s="119"/>
      <c r="K101" s="119"/>
      <c r="L101" s="119"/>
      <c r="M101" s="119"/>
      <c r="N101" s="119"/>
      <c r="O101" s="119"/>
    </row>
    <row r="102" spans="1:15" x14ac:dyDescent="0.25">
      <c r="A102" s="138"/>
      <c r="B102" s="138"/>
      <c r="C102" s="138"/>
      <c r="D102" s="184" t="str">
        <f t="shared" si="10"/>
        <v/>
      </c>
      <c r="E102" s="171" t="str">
        <f t="shared" si="11"/>
        <v/>
      </c>
      <c r="F102" s="171" t="str">
        <f t="shared" si="12"/>
        <v/>
      </c>
      <c r="G102" s="112" t="str">
        <f t="shared" si="13"/>
        <v/>
      </c>
      <c r="H102" s="119"/>
      <c r="I102" s="119"/>
      <c r="J102" s="119"/>
      <c r="K102" s="119"/>
      <c r="L102" s="119"/>
      <c r="M102" s="119"/>
      <c r="N102" s="119"/>
      <c r="O102" s="119"/>
    </row>
    <row r="103" spans="1:15" x14ac:dyDescent="0.25">
      <c r="A103" s="138"/>
      <c r="B103" s="138"/>
      <c r="C103" s="138"/>
      <c r="D103" s="184" t="str">
        <f t="shared" si="10"/>
        <v/>
      </c>
      <c r="E103" s="171" t="str">
        <f t="shared" si="11"/>
        <v/>
      </c>
      <c r="F103" s="171" t="str">
        <f t="shared" si="12"/>
        <v/>
      </c>
      <c r="G103" s="112" t="str">
        <f t="shared" si="13"/>
        <v/>
      </c>
      <c r="H103" s="119"/>
      <c r="I103" s="119"/>
      <c r="J103" s="119"/>
      <c r="K103" s="119"/>
      <c r="L103" s="119"/>
      <c r="M103" s="119"/>
      <c r="N103" s="119"/>
      <c r="O103" s="119"/>
    </row>
    <row r="104" spans="1:15" x14ac:dyDescent="0.25">
      <c r="A104" s="138"/>
      <c r="B104" s="138"/>
      <c r="C104" s="138"/>
      <c r="D104" s="184" t="str">
        <f t="shared" si="10"/>
        <v/>
      </c>
      <c r="E104" s="171" t="str">
        <f t="shared" si="11"/>
        <v/>
      </c>
      <c r="F104" s="171" t="str">
        <f t="shared" si="12"/>
        <v/>
      </c>
      <c r="G104" s="112" t="str">
        <f t="shared" si="13"/>
        <v/>
      </c>
      <c r="H104" s="119"/>
      <c r="I104" s="119"/>
      <c r="J104" s="119"/>
      <c r="K104" s="119"/>
      <c r="L104" s="119"/>
      <c r="M104" s="119"/>
      <c r="N104" s="119"/>
      <c r="O104" s="119"/>
    </row>
    <row r="105" spans="1:15" x14ac:dyDescent="0.25">
      <c r="A105" s="138"/>
      <c r="B105" s="138"/>
      <c r="C105" s="138"/>
      <c r="D105" s="184" t="str">
        <f t="shared" si="10"/>
        <v/>
      </c>
      <c r="E105" s="171" t="str">
        <f t="shared" si="11"/>
        <v/>
      </c>
      <c r="F105" s="171" t="str">
        <f t="shared" si="12"/>
        <v/>
      </c>
      <c r="G105" s="112" t="str">
        <f t="shared" si="13"/>
        <v/>
      </c>
      <c r="H105" s="119"/>
      <c r="I105" s="119"/>
      <c r="J105" s="119"/>
      <c r="K105" s="119"/>
      <c r="L105" s="119"/>
      <c r="M105" s="119"/>
      <c r="N105" s="119"/>
      <c r="O105" s="119"/>
    </row>
    <row r="106" spans="1:15" x14ac:dyDescent="0.25">
      <c r="A106" s="138"/>
      <c r="B106" s="138"/>
      <c r="C106" s="138"/>
      <c r="D106" s="184" t="str">
        <f t="shared" si="10"/>
        <v/>
      </c>
      <c r="E106" s="171" t="str">
        <f t="shared" si="11"/>
        <v/>
      </c>
      <c r="F106" s="171" t="str">
        <f t="shared" si="12"/>
        <v/>
      </c>
      <c r="G106" s="112" t="str">
        <f t="shared" si="13"/>
        <v/>
      </c>
      <c r="H106" s="119"/>
      <c r="I106" s="119"/>
      <c r="J106" s="119"/>
      <c r="K106" s="119"/>
      <c r="L106" s="119"/>
      <c r="M106" s="119"/>
      <c r="N106" s="119"/>
      <c r="O106" s="119"/>
    </row>
    <row r="107" spans="1:15" x14ac:dyDescent="0.25">
      <c r="A107" s="138"/>
      <c r="B107" s="138"/>
      <c r="C107" s="138"/>
      <c r="D107" s="184" t="str">
        <f t="shared" si="10"/>
        <v/>
      </c>
      <c r="E107" s="171" t="str">
        <f t="shared" si="11"/>
        <v/>
      </c>
      <c r="F107" s="171" t="str">
        <f t="shared" si="12"/>
        <v/>
      </c>
      <c r="G107" s="112" t="str">
        <f t="shared" si="13"/>
        <v/>
      </c>
      <c r="H107" s="119"/>
      <c r="I107" s="119"/>
      <c r="J107" s="119"/>
      <c r="K107" s="119"/>
      <c r="L107" s="119"/>
      <c r="M107" s="119"/>
      <c r="N107" s="119"/>
      <c r="O107" s="119"/>
    </row>
    <row r="108" spans="1:15" x14ac:dyDescent="0.25">
      <c r="A108" s="138"/>
      <c r="B108" s="138"/>
      <c r="C108" s="138"/>
      <c r="D108" s="184" t="str">
        <f t="shared" si="10"/>
        <v/>
      </c>
      <c r="E108" s="171" t="str">
        <f t="shared" si="11"/>
        <v/>
      </c>
      <c r="F108" s="171" t="str">
        <f t="shared" si="12"/>
        <v/>
      </c>
      <c r="G108" s="112" t="str">
        <f t="shared" si="13"/>
        <v/>
      </c>
      <c r="H108" s="119"/>
      <c r="I108" s="119"/>
      <c r="J108" s="119"/>
      <c r="K108" s="119"/>
      <c r="L108" s="119"/>
      <c r="M108" s="119"/>
      <c r="N108" s="119"/>
      <c r="O108" s="119"/>
    </row>
    <row r="109" spans="1:15" x14ac:dyDescent="0.25">
      <c r="A109" s="138"/>
      <c r="B109" s="138"/>
      <c r="C109" s="138"/>
      <c r="D109" s="184" t="str">
        <f t="shared" si="10"/>
        <v/>
      </c>
      <c r="E109" s="171" t="str">
        <f t="shared" si="11"/>
        <v/>
      </c>
      <c r="F109" s="171" t="str">
        <f t="shared" si="12"/>
        <v/>
      </c>
      <c r="G109" s="112" t="str">
        <f t="shared" si="13"/>
        <v/>
      </c>
      <c r="H109" s="119"/>
      <c r="I109" s="119"/>
      <c r="J109" s="119"/>
      <c r="K109" s="119"/>
      <c r="L109" s="119"/>
      <c r="M109" s="119"/>
      <c r="N109" s="119"/>
      <c r="O109" s="119"/>
    </row>
    <row r="110" spans="1:15" x14ac:dyDescent="0.25">
      <c r="A110" s="138"/>
      <c r="B110" s="138"/>
      <c r="C110" s="138"/>
      <c r="D110" s="184" t="str">
        <f t="shared" si="10"/>
        <v/>
      </c>
      <c r="E110" s="171" t="str">
        <f t="shared" si="11"/>
        <v/>
      </c>
      <c r="F110" s="171" t="str">
        <f t="shared" si="12"/>
        <v/>
      </c>
      <c r="G110" s="112" t="str">
        <f t="shared" si="13"/>
        <v/>
      </c>
      <c r="H110" s="119"/>
      <c r="I110" s="119"/>
      <c r="J110" s="119"/>
      <c r="K110" s="119"/>
      <c r="L110" s="119"/>
      <c r="M110" s="119"/>
      <c r="N110" s="119"/>
      <c r="O110" s="119"/>
    </row>
    <row r="111" spans="1:15" x14ac:dyDescent="0.25">
      <c r="A111" s="138"/>
      <c r="B111" s="138"/>
      <c r="C111" s="138"/>
      <c r="D111" s="184" t="str">
        <f t="shared" si="10"/>
        <v/>
      </c>
      <c r="E111" s="171" t="str">
        <f t="shared" si="11"/>
        <v/>
      </c>
      <c r="F111" s="171" t="str">
        <f t="shared" si="12"/>
        <v/>
      </c>
      <c r="G111" s="112" t="str">
        <f t="shared" si="13"/>
        <v/>
      </c>
      <c r="H111" s="119"/>
      <c r="I111" s="119"/>
      <c r="J111" s="119"/>
      <c r="K111" s="119"/>
      <c r="L111" s="119"/>
      <c r="M111" s="119"/>
      <c r="N111" s="119"/>
      <c r="O111" s="119"/>
    </row>
    <row r="112" spans="1:15" x14ac:dyDescent="0.25">
      <c r="A112" s="138"/>
      <c r="B112" s="138"/>
      <c r="C112" s="138"/>
      <c r="D112" s="184" t="str">
        <f t="shared" si="10"/>
        <v/>
      </c>
      <c r="E112" s="171" t="str">
        <f t="shared" si="11"/>
        <v/>
      </c>
      <c r="F112" s="171" t="str">
        <f t="shared" si="12"/>
        <v/>
      </c>
      <c r="G112" s="112" t="str">
        <f t="shared" si="13"/>
        <v/>
      </c>
      <c r="H112" s="119"/>
      <c r="I112" s="119"/>
      <c r="J112" s="119"/>
      <c r="K112" s="119"/>
      <c r="L112" s="119"/>
      <c r="M112" s="119"/>
      <c r="N112" s="119"/>
      <c r="O112" s="119"/>
    </row>
    <row r="113" spans="1:15" x14ac:dyDescent="0.25">
      <c r="A113" s="138"/>
      <c r="B113" s="138"/>
      <c r="C113" s="138"/>
      <c r="D113" s="184" t="str">
        <f t="shared" si="10"/>
        <v/>
      </c>
      <c r="E113" s="171" t="str">
        <f t="shared" si="11"/>
        <v/>
      </c>
      <c r="F113" s="171" t="str">
        <f t="shared" si="12"/>
        <v/>
      </c>
      <c r="G113" s="112" t="str">
        <f t="shared" si="13"/>
        <v/>
      </c>
      <c r="H113" s="119"/>
      <c r="I113" s="119"/>
      <c r="J113" s="119"/>
      <c r="K113" s="119"/>
      <c r="L113" s="119"/>
      <c r="M113" s="119"/>
      <c r="N113" s="119"/>
      <c r="O113" s="119"/>
    </row>
    <row r="114" spans="1:15" x14ac:dyDescent="0.25">
      <c r="A114" s="138"/>
      <c r="B114" s="138"/>
      <c r="C114" s="138"/>
      <c r="D114" s="184" t="str">
        <f t="shared" si="10"/>
        <v/>
      </c>
      <c r="E114" s="171" t="str">
        <f t="shared" si="11"/>
        <v/>
      </c>
      <c r="F114" s="171" t="str">
        <f t="shared" si="12"/>
        <v/>
      </c>
      <c r="G114" s="112" t="str">
        <f t="shared" si="13"/>
        <v/>
      </c>
      <c r="H114" s="119"/>
      <c r="I114" s="119"/>
      <c r="J114" s="119"/>
      <c r="K114" s="119"/>
      <c r="L114" s="119"/>
      <c r="M114" s="119"/>
      <c r="N114" s="119"/>
      <c r="O114" s="119"/>
    </row>
    <row r="115" spans="1:15" x14ac:dyDescent="0.25">
      <c r="A115" s="138"/>
      <c r="B115" s="138"/>
      <c r="C115" s="138"/>
      <c r="D115" s="184" t="str">
        <f t="shared" si="10"/>
        <v/>
      </c>
      <c r="E115" s="171" t="str">
        <f t="shared" si="11"/>
        <v/>
      </c>
      <c r="F115" s="171" t="str">
        <f t="shared" si="12"/>
        <v/>
      </c>
      <c r="G115" s="112" t="str">
        <f t="shared" si="13"/>
        <v/>
      </c>
      <c r="H115" s="119"/>
      <c r="I115" s="119"/>
      <c r="J115" s="119"/>
      <c r="K115" s="119"/>
      <c r="L115" s="119"/>
      <c r="M115" s="119"/>
      <c r="N115" s="119"/>
      <c r="O115" s="119"/>
    </row>
    <row r="116" spans="1:15" x14ac:dyDescent="0.25">
      <c r="A116" s="138"/>
      <c r="B116" s="138"/>
      <c r="C116" s="138"/>
      <c r="D116" s="184" t="str">
        <f t="shared" si="10"/>
        <v/>
      </c>
      <c r="E116" s="171" t="str">
        <f t="shared" si="11"/>
        <v/>
      </c>
      <c r="F116" s="171" t="str">
        <f t="shared" si="12"/>
        <v/>
      </c>
      <c r="G116" s="112" t="str">
        <f t="shared" si="13"/>
        <v/>
      </c>
      <c r="H116" s="119"/>
      <c r="I116" s="119"/>
      <c r="J116" s="119"/>
      <c r="K116" s="119"/>
      <c r="L116" s="119"/>
      <c r="M116" s="119"/>
      <c r="N116" s="119"/>
      <c r="O116" s="119"/>
    </row>
    <row r="117" spans="1:15" x14ac:dyDescent="0.25">
      <c r="A117" s="138"/>
      <c r="B117" s="138"/>
      <c r="C117" s="138"/>
      <c r="D117" s="184" t="str">
        <f t="shared" si="10"/>
        <v/>
      </c>
      <c r="E117" s="171" t="str">
        <f t="shared" si="11"/>
        <v/>
      </c>
      <c r="F117" s="171" t="str">
        <f t="shared" si="12"/>
        <v/>
      </c>
      <c r="G117" s="112" t="str">
        <f t="shared" si="13"/>
        <v/>
      </c>
      <c r="H117" s="119"/>
      <c r="I117" s="119"/>
      <c r="J117" s="119"/>
      <c r="K117" s="119"/>
      <c r="L117" s="119"/>
      <c r="M117" s="119"/>
      <c r="N117" s="119"/>
      <c r="O117" s="119"/>
    </row>
    <row r="118" spans="1:15" x14ac:dyDescent="0.25">
      <c r="A118" s="138"/>
      <c r="B118" s="138"/>
      <c r="C118" s="138"/>
      <c r="D118" s="184" t="str">
        <f t="shared" si="10"/>
        <v/>
      </c>
      <c r="E118" s="171" t="str">
        <f t="shared" si="11"/>
        <v/>
      </c>
      <c r="F118" s="171" t="str">
        <f t="shared" si="12"/>
        <v/>
      </c>
      <c r="G118" s="112" t="str">
        <f t="shared" si="13"/>
        <v/>
      </c>
      <c r="H118" s="119"/>
      <c r="I118" s="119"/>
      <c r="J118" s="119"/>
      <c r="K118" s="119"/>
      <c r="L118" s="119"/>
      <c r="M118" s="119"/>
      <c r="N118" s="119"/>
      <c r="O118" s="119"/>
    </row>
    <row r="119" spans="1:15" x14ac:dyDescent="0.25">
      <c r="A119" s="138"/>
      <c r="B119" s="138"/>
      <c r="C119" s="138"/>
      <c r="D119" s="184" t="str">
        <f t="shared" si="10"/>
        <v/>
      </c>
      <c r="E119" s="171" t="str">
        <f t="shared" si="11"/>
        <v/>
      </c>
      <c r="F119" s="171" t="str">
        <f t="shared" si="12"/>
        <v/>
      </c>
      <c r="G119" s="112" t="str">
        <f t="shared" si="13"/>
        <v/>
      </c>
      <c r="H119" s="119"/>
      <c r="I119" s="119"/>
      <c r="J119" s="119"/>
      <c r="K119" s="119"/>
      <c r="L119" s="119"/>
      <c r="M119" s="119"/>
      <c r="N119" s="119"/>
      <c r="O119" s="119"/>
    </row>
    <row r="120" spans="1:15" x14ac:dyDescent="0.25">
      <c r="A120" s="138"/>
      <c r="B120" s="138"/>
      <c r="C120" s="138"/>
      <c r="D120" s="184" t="str">
        <f t="shared" si="10"/>
        <v/>
      </c>
      <c r="E120" s="171" t="str">
        <f t="shared" si="11"/>
        <v/>
      </c>
      <c r="F120" s="171" t="str">
        <f t="shared" si="12"/>
        <v/>
      </c>
      <c r="G120" s="112" t="str">
        <f t="shared" si="13"/>
        <v/>
      </c>
      <c r="H120" s="119"/>
      <c r="I120" s="119"/>
      <c r="J120" s="119"/>
      <c r="K120" s="119"/>
      <c r="L120" s="119"/>
      <c r="M120" s="119"/>
      <c r="N120" s="119"/>
      <c r="O120" s="119"/>
    </row>
    <row r="121" spans="1:15" x14ac:dyDescent="0.25">
      <c r="A121" s="138"/>
      <c r="B121" s="138"/>
      <c r="C121" s="138"/>
      <c r="D121" s="184" t="str">
        <f t="shared" si="10"/>
        <v/>
      </c>
      <c r="E121" s="171" t="str">
        <f t="shared" si="11"/>
        <v/>
      </c>
      <c r="F121" s="171" t="str">
        <f t="shared" si="12"/>
        <v/>
      </c>
      <c r="G121" s="112" t="str">
        <f t="shared" si="13"/>
        <v/>
      </c>
      <c r="H121" s="119"/>
      <c r="I121" s="119"/>
      <c r="J121" s="119"/>
      <c r="K121" s="119"/>
      <c r="L121" s="119"/>
      <c r="M121" s="119"/>
      <c r="N121" s="119"/>
      <c r="O121" s="119"/>
    </row>
    <row r="122" spans="1:15" x14ac:dyDescent="0.25">
      <c r="A122" s="138"/>
      <c r="B122" s="138"/>
      <c r="C122" s="138"/>
      <c r="D122" s="184" t="str">
        <f t="shared" si="10"/>
        <v/>
      </c>
      <c r="E122" s="171" t="str">
        <f t="shared" si="11"/>
        <v/>
      </c>
      <c r="F122" s="171" t="str">
        <f t="shared" si="12"/>
        <v/>
      </c>
      <c r="G122" s="112" t="str">
        <f t="shared" si="13"/>
        <v/>
      </c>
      <c r="H122" s="119"/>
      <c r="I122" s="119"/>
      <c r="J122" s="119"/>
      <c r="K122" s="119"/>
      <c r="L122" s="119"/>
      <c r="M122" s="119"/>
      <c r="N122" s="119"/>
      <c r="O122" s="119"/>
    </row>
    <row r="123" spans="1:15" x14ac:dyDescent="0.25">
      <c r="A123" s="138"/>
      <c r="B123" s="138"/>
      <c r="C123" s="138"/>
      <c r="D123" s="184" t="str">
        <f t="shared" si="10"/>
        <v/>
      </c>
      <c r="E123" s="171" t="str">
        <f t="shared" si="11"/>
        <v/>
      </c>
      <c r="F123" s="171" t="str">
        <f t="shared" si="12"/>
        <v/>
      </c>
      <c r="G123" s="112" t="str">
        <f t="shared" si="13"/>
        <v/>
      </c>
      <c r="H123" s="119"/>
      <c r="I123" s="119"/>
      <c r="J123" s="119"/>
      <c r="K123" s="119"/>
      <c r="L123" s="119"/>
      <c r="M123" s="119"/>
      <c r="N123" s="119"/>
      <c r="O123" s="119"/>
    </row>
    <row r="124" spans="1:15" x14ac:dyDescent="0.25">
      <c r="A124" s="138"/>
      <c r="B124" s="138"/>
      <c r="C124" s="138"/>
      <c r="D124" s="184" t="str">
        <f t="shared" si="10"/>
        <v/>
      </c>
      <c r="E124" s="171" t="str">
        <f t="shared" si="11"/>
        <v/>
      </c>
      <c r="F124" s="171" t="str">
        <f t="shared" si="12"/>
        <v/>
      </c>
      <c r="G124" s="112" t="str">
        <f t="shared" si="13"/>
        <v/>
      </c>
      <c r="H124" s="119"/>
      <c r="I124" s="119"/>
      <c r="J124" s="119"/>
      <c r="K124" s="119"/>
      <c r="L124" s="119"/>
      <c r="M124" s="119"/>
      <c r="N124" s="119"/>
      <c r="O124" s="119"/>
    </row>
    <row r="125" spans="1:15" x14ac:dyDescent="0.25">
      <c r="A125" s="138"/>
      <c r="B125" s="138"/>
      <c r="C125" s="138"/>
      <c r="D125" s="184" t="str">
        <f t="shared" si="10"/>
        <v/>
      </c>
      <c r="E125" s="171" t="str">
        <f t="shared" si="11"/>
        <v/>
      </c>
      <c r="F125" s="171" t="str">
        <f t="shared" si="12"/>
        <v/>
      </c>
      <c r="G125" s="112" t="str">
        <f t="shared" si="13"/>
        <v/>
      </c>
      <c r="H125" s="119"/>
      <c r="I125" s="119"/>
      <c r="J125" s="119"/>
      <c r="K125" s="119"/>
      <c r="L125" s="119"/>
      <c r="M125" s="119"/>
      <c r="N125" s="119"/>
      <c r="O125" s="119"/>
    </row>
    <row r="126" spans="1:15" x14ac:dyDescent="0.25">
      <c r="A126" s="138"/>
      <c r="B126" s="138"/>
      <c r="C126" s="138"/>
      <c r="D126" s="184" t="str">
        <f t="shared" si="10"/>
        <v/>
      </c>
      <c r="E126" s="171" t="str">
        <f t="shared" si="11"/>
        <v/>
      </c>
      <c r="F126" s="171" t="str">
        <f t="shared" si="12"/>
        <v/>
      </c>
      <c r="G126" s="112" t="str">
        <f t="shared" si="13"/>
        <v/>
      </c>
      <c r="H126" s="119"/>
      <c r="I126" s="119"/>
      <c r="J126" s="119"/>
      <c r="K126" s="119"/>
      <c r="L126" s="119"/>
      <c r="M126" s="119"/>
      <c r="N126" s="119"/>
      <c r="O126" s="119"/>
    </row>
    <row r="127" spans="1:15" x14ac:dyDescent="0.25">
      <c r="A127" s="138"/>
      <c r="B127" s="138"/>
      <c r="C127" s="138"/>
      <c r="D127" s="184" t="str">
        <f t="shared" si="10"/>
        <v/>
      </c>
      <c r="E127" s="171" t="str">
        <f t="shared" si="11"/>
        <v/>
      </c>
      <c r="F127" s="171" t="str">
        <f t="shared" si="12"/>
        <v/>
      </c>
      <c r="G127" s="112" t="str">
        <f t="shared" si="13"/>
        <v/>
      </c>
      <c r="H127" s="119"/>
      <c r="I127" s="119"/>
      <c r="J127" s="119"/>
      <c r="K127" s="119"/>
      <c r="L127" s="119"/>
      <c r="M127" s="119"/>
      <c r="N127" s="119"/>
      <c r="O127" s="119"/>
    </row>
    <row r="128" spans="1:15" x14ac:dyDescent="0.25">
      <c r="A128" s="138"/>
      <c r="B128" s="138"/>
      <c r="C128" s="138"/>
      <c r="D128" s="184" t="str">
        <f t="shared" si="10"/>
        <v/>
      </c>
      <c r="E128" s="171" t="str">
        <f t="shared" si="11"/>
        <v/>
      </c>
      <c r="F128" s="171" t="str">
        <f t="shared" si="12"/>
        <v/>
      </c>
      <c r="G128" s="112" t="str">
        <f t="shared" si="13"/>
        <v/>
      </c>
      <c r="H128" s="119"/>
      <c r="I128" s="119"/>
      <c r="J128" s="119"/>
      <c r="K128" s="119"/>
      <c r="L128" s="119"/>
      <c r="M128" s="119"/>
      <c r="N128" s="119"/>
      <c r="O128" s="119"/>
    </row>
    <row r="129" spans="1:15" x14ac:dyDescent="0.25">
      <c r="A129" s="138"/>
      <c r="B129" s="138"/>
      <c r="C129" s="138"/>
      <c r="D129" s="184" t="str">
        <f t="shared" si="10"/>
        <v/>
      </c>
      <c r="E129" s="171" t="str">
        <f t="shared" si="11"/>
        <v/>
      </c>
      <c r="F129" s="171" t="str">
        <f t="shared" si="12"/>
        <v/>
      </c>
      <c r="G129" s="112" t="str">
        <f t="shared" si="13"/>
        <v/>
      </c>
      <c r="H129" s="119"/>
      <c r="I129" s="119"/>
      <c r="J129" s="119"/>
      <c r="K129" s="119"/>
      <c r="L129" s="119"/>
      <c r="M129" s="119"/>
      <c r="N129" s="119"/>
      <c r="O129" s="119"/>
    </row>
    <row r="130" spans="1:15" x14ac:dyDescent="0.25">
      <c r="A130" s="138"/>
      <c r="B130" s="138"/>
      <c r="C130" s="138"/>
      <c r="D130" s="184" t="str">
        <f t="shared" si="10"/>
        <v/>
      </c>
      <c r="E130" s="171" t="str">
        <f t="shared" si="11"/>
        <v/>
      </c>
      <c r="F130" s="171" t="str">
        <f t="shared" si="12"/>
        <v/>
      </c>
      <c r="G130" s="112" t="str">
        <f t="shared" si="13"/>
        <v/>
      </c>
      <c r="H130" s="119"/>
      <c r="I130" s="119"/>
      <c r="J130" s="119"/>
      <c r="K130" s="119"/>
      <c r="L130" s="119"/>
      <c r="M130" s="119"/>
      <c r="N130" s="119"/>
      <c r="O130" s="119"/>
    </row>
    <row r="131" spans="1:15" x14ac:dyDescent="0.25">
      <c r="A131" s="138"/>
      <c r="B131" s="138"/>
      <c r="C131" s="138"/>
      <c r="D131" s="184" t="str">
        <f t="shared" si="10"/>
        <v/>
      </c>
      <c r="E131" s="171" t="str">
        <f t="shared" ref="E131:E146" si="14">IF(B131=69,"Неизреченный, Глава Метагалактического Синтеза Человечности ", IF(B131=70,"Неизреченный, Глава Метагалактического Синтеза Конфедеративности ", IF(B131=71,"Неизреченный, Глава Метагалактического Синтеза Теофичности ","")))</f>
        <v/>
      </c>
      <c r="F131" s="171" t="str">
        <f t="shared" ref="F131:F146" si="15">IF(C131="","",IFERROR(INDEX(Системы,C131+32+4,A131),""))</f>
        <v/>
      </c>
      <c r="G131" s="112" t="str">
        <f t="shared" ref="G131:G146" si="16">IF(OR(E131="",F131=""),"",(E131&amp;F131&amp;" "&amp;Наименование_Подразделения&amp;" "&amp;Изначальность&amp;" Изначальности"))</f>
        <v/>
      </c>
      <c r="H131" s="119"/>
      <c r="I131" s="119"/>
      <c r="J131" s="119"/>
      <c r="K131" s="119"/>
      <c r="L131" s="119"/>
      <c r="M131" s="119"/>
      <c r="N131" s="119"/>
      <c r="O131" s="119"/>
    </row>
    <row r="132" spans="1:15" x14ac:dyDescent="0.25">
      <c r="A132" s="138"/>
      <c r="B132" s="138"/>
      <c r="C132" s="138"/>
      <c r="D132" s="184" t="str">
        <f t="shared" ref="D132:D146" si="17">A132&amp;B132&amp;C132</f>
        <v/>
      </c>
      <c r="E132" s="171" t="str">
        <f t="shared" si="14"/>
        <v/>
      </c>
      <c r="F132" s="171" t="str">
        <f t="shared" si="15"/>
        <v/>
      </c>
      <c r="G132" s="112" t="str">
        <f t="shared" si="16"/>
        <v/>
      </c>
      <c r="H132" s="119"/>
      <c r="I132" s="119"/>
      <c r="J132" s="119"/>
      <c r="K132" s="119"/>
      <c r="L132" s="119"/>
      <c r="M132" s="119"/>
      <c r="N132" s="119"/>
      <c r="O132" s="119"/>
    </row>
    <row r="133" spans="1:15" x14ac:dyDescent="0.25">
      <c r="A133" s="138"/>
      <c r="B133" s="138"/>
      <c r="C133" s="138"/>
      <c r="D133" s="184" t="str">
        <f t="shared" si="17"/>
        <v/>
      </c>
      <c r="E133" s="171" t="str">
        <f t="shared" si="14"/>
        <v/>
      </c>
      <c r="F133" s="171" t="str">
        <f t="shared" si="15"/>
        <v/>
      </c>
      <c r="G133" s="112" t="str">
        <f t="shared" si="16"/>
        <v/>
      </c>
      <c r="H133" s="119"/>
      <c r="I133" s="119"/>
      <c r="J133" s="119"/>
      <c r="K133" s="119"/>
      <c r="L133" s="119"/>
      <c r="M133" s="119"/>
      <c r="N133" s="119"/>
      <c r="O133" s="119"/>
    </row>
    <row r="134" spans="1:15" x14ac:dyDescent="0.25">
      <c r="A134" s="138"/>
      <c r="B134" s="138"/>
      <c r="C134" s="138"/>
      <c r="D134" s="184" t="str">
        <f t="shared" si="17"/>
        <v/>
      </c>
      <c r="E134" s="171" t="str">
        <f t="shared" si="14"/>
        <v/>
      </c>
      <c r="F134" s="171" t="str">
        <f t="shared" si="15"/>
        <v/>
      </c>
      <c r="G134" s="112" t="str">
        <f t="shared" si="16"/>
        <v/>
      </c>
      <c r="H134" s="119"/>
      <c r="I134" s="119"/>
      <c r="J134" s="119"/>
      <c r="K134" s="119"/>
      <c r="L134" s="119"/>
      <c r="M134" s="119"/>
      <c r="N134" s="119"/>
      <c r="O134" s="119"/>
    </row>
    <row r="135" spans="1:15" x14ac:dyDescent="0.25">
      <c r="A135" s="138"/>
      <c r="B135" s="138"/>
      <c r="C135" s="138"/>
      <c r="D135" s="184" t="str">
        <f t="shared" si="17"/>
        <v/>
      </c>
      <c r="E135" s="171" t="str">
        <f t="shared" si="14"/>
        <v/>
      </c>
      <c r="F135" s="171" t="str">
        <f t="shared" si="15"/>
        <v/>
      </c>
      <c r="G135" s="112" t="str">
        <f t="shared" si="16"/>
        <v/>
      </c>
      <c r="H135" s="119"/>
      <c r="I135" s="119"/>
      <c r="J135" s="119"/>
      <c r="K135" s="119"/>
      <c r="L135" s="119"/>
      <c r="M135" s="119"/>
      <c r="N135" s="119"/>
      <c r="O135" s="119"/>
    </row>
    <row r="136" spans="1:15" x14ac:dyDescent="0.25">
      <c r="A136" s="138"/>
      <c r="B136" s="138"/>
      <c r="C136" s="138"/>
      <c r="D136" s="184" t="str">
        <f t="shared" si="17"/>
        <v/>
      </c>
      <c r="E136" s="171" t="str">
        <f t="shared" si="14"/>
        <v/>
      </c>
      <c r="F136" s="171" t="str">
        <f t="shared" si="15"/>
        <v/>
      </c>
      <c r="G136" s="112" t="str">
        <f t="shared" si="16"/>
        <v/>
      </c>
      <c r="H136" s="119"/>
      <c r="I136" s="119"/>
      <c r="J136" s="119"/>
      <c r="K136" s="119"/>
      <c r="L136" s="119"/>
      <c r="M136" s="119"/>
      <c r="N136" s="119"/>
      <c r="O136" s="119"/>
    </row>
    <row r="137" spans="1:15" x14ac:dyDescent="0.25">
      <c r="A137" s="138"/>
      <c r="B137" s="138"/>
      <c r="C137" s="138"/>
      <c r="D137" s="184" t="str">
        <f t="shared" si="17"/>
        <v/>
      </c>
      <c r="E137" s="171" t="str">
        <f t="shared" si="14"/>
        <v/>
      </c>
      <c r="F137" s="171" t="str">
        <f t="shared" si="15"/>
        <v/>
      </c>
      <c r="G137" s="112" t="str">
        <f t="shared" si="16"/>
        <v/>
      </c>
      <c r="H137" s="119"/>
      <c r="I137" s="119"/>
      <c r="J137" s="119"/>
      <c r="K137" s="119"/>
      <c r="L137" s="119"/>
      <c r="M137" s="119"/>
      <c r="N137" s="119"/>
      <c r="O137" s="119"/>
    </row>
    <row r="138" spans="1:15" x14ac:dyDescent="0.25">
      <c r="A138" s="138"/>
      <c r="B138" s="138"/>
      <c r="C138" s="138"/>
      <c r="D138" s="184" t="str">
        <f t="shared" si="17"/>
        <v/>
      </c>
      <c r="E138" s="171" t="str">
        <f t="shared" si="14"/>
        <v/>
      </c>
      <c r="F138" s="171" t="str">
        <f t="shared" si="15"/>
        <v/>
      </c>
      <c r="G138" s="112" t="str">
        <f t="shared" si="16"/>
        <v/>
      </c>
      <c r="H138" s="119"/>
      <c r="I138" s="119"/>
      <c r="J138" s="119"/>
      <c r="K138" s="119"/>
      <c r="L138" s="119"/>
      <c r="M138" s="119"/>
      <c r="N138" s="119"/>
      <c r="O138" s="119"/>
    </row>
    <row r="139" spans="1:15" x14ac:dyDescent="0.25">
      <c r="A139" s="138"/>
      <c r="B139" s="138"/>
      <c r="C139" s="138"/>
      <c r="D139" s="184" t="str">
        <f t="shared" si="17"/>
        <v/>
      </c>
      <c r="E139" s="171" t="str">
        <f t="shared" si="14"/>
        <v/>
      </c>
      <c r="F139" s="171" t="str">
        <f t="shared" si="15"/>
        <v/>
      </c>
      <c r="G139" s="112" t="str">
        <f t="shared" si="16"/>
        <v/>
      </c>
      <c r="H139" s="119"/>
      <c r="I139" s="119"/>
      <c r="J139" s="119"/>
      <c r="K139" s="119"/>
      <c r="L139" s="119"/>
      <c r="M139" s="119"/>
      <c r="N139" s="119"/>
      <c r="O139" s="119"/>
    </row>
    <row r="140" spans="1:15" x14ac:dyDescent="0.25">
      <c r="A140" s="138"/>
      <c r="B140" s="138"/>
      <c r="C140" s="138"/>
      <c r="D140" s="184" t="str">
        <f t="shared" si="17"/>
        <v/>
      </c>
      <c r="E140" s="171" t="str">
        <f t="shared" si="14"/>
        <v/>
      </c>
      <c r="F140" s="171" t="str">
        <f t="shared" si="15"/>
        <v/>
      </c>
      <c r="G140" s="112" t="str">
        <f t="shared" si="16"/>
        <v/>
      </c>
      <c r="H140" s="119"/>
      <c r="I140" s="119"/>
      <c r="J140" s="119"/>
      <c r="K140" s="119"/>
      <c r="L140" s="119"/>
      <c r="M140" s="119"/>
      <c r="N140" s="119"/>
      <c r="O140" s="119"/>
    </row>
    <row r="141" spans="1:15" x14ac:dyDescent="0.25">
      <c r="A141" s="138"/>
      <c r="B141" s="138"/>
      <c r="C141" s="138"/>
      <c r="D141" s="184" t="str">
        <f t="shared" si="17"/>
        <v/>
      </c>
      <c r="E141" s="171" t="str">
        <f t="shared" si="14"/>
        <v/>
      </c>
      <c r="F141" s="171" t="str">
        <f t="shared" si="15"/>
        <v/>
      </c>
      <c r="G141" s="112" t="str">
        <f t="shared" si="16"/>
        <v/>
      </c>
      <c r="H141" s="119"/>
      <c r="I141" s="119"/>
      <c r="J141" s="119"/>
      <c r="K141" s="119"/>
      <c r="L141" s="119"/>
      <c r="M141" s="119"/>
      <c r="N141" s="119"/>
      <c r="O141" s="119"/>
    </row>
    <row r="142" spans="1:15" x14ac:dyDescent="0.25">
      <c r="A142" s="138"/>
      <c r="B142" s="138"/>
      <c r="C142" s="138"/>
      <c r="D142" s="184" t="str">
        <f t="shared" si="17"/>
        <v/>
      </c>
      <c r="E142" s="171" t="str">
        <f t="shared" si="14"/>
        <v/>
      </c>
      <c r="F142" s="171" t="str">
        <f t="shared" si="15"/>
        <v/>
      </c>
      <c r="G142" s="112" t="str">
        <f t="shared" si="16"/>
        <v/>
      </c>
      <c r="H142" s="119"/>
      <c r="I142" s="119"/>
      <c r="J142" s="119"/>
      <c r="K142" s="119"/>
      <c r="L142" s="119"/>
      <c r="M142" s="119"/>
      <c r="N142" s="119"/>
      <c r="O142" s="119"/>
    </row>
    <row r="143" spans="1:15" x14ac:dyDescent="0.25">
      <c r="A143" s="138"/>
      <c r="B143" s="138"/>
      <c r="C143" s="138"/>
      <c r="D143" s="184" t="str">
        <f t="shared" si="17"/>
        <v/>
      </c>
      <c r="E143" s="171" t="str">
        <f t="shared" si="14"/>
        <v/>
      </c>
      <c r="F143" s="171" t="str">
        <f t="shared" si="15"/>
        <v/>
      </c>
      <c r="G143" s="112" t="str">
        <f t="shared" si="16"/>
        <v/>
      </c>
      <c r="H143" s="119"/>
      <c r="I143" s="119"/>
      <c r="J143" s="119"/>
      <c r="K143" s="119"/>
      <c r="L143" s="119"/>
      <c r="M143" s="119"/>
      <c r="N143" s="119"/>
      <c r="O143" s="119"/>
    </row>
    <row r="144" spans="1:15" x14ac:dyDescent="0.25">
      <c r="A144" s="138"/>
      <c r="B144" s="138"/>
      <c r="C144" s="138"/>
      <c r="D144" s="184" t="str">
        <f t="shared" si="17"/>
        <v/>
      </c>
      <c r="E144" s="171" t="str">
        <f t="shared" si="14"/>
        <v/>
      </c>
      <c r="F144" s="171" t="str">
        <f t="shared" si="15"/>
        <v/>
      </c>
      <c r="G144" s="112" t="str">
        <f t="shared" si="16"/>
        <v/>
      </c>
      <c r="H144" s="119"/>
      <c r="I144" s="119"/>
      <c r="J144" s="119"/>
      <c r="K144" s="119"/>
      <c r="L144" s="119"/>
      <c r="M144" s="119"/>
      <c r="N144" s="119"/>
      <c r="O144" s="119"/>
    </row>
    <row r="145" spans="1:15" x14ac:dyDescent="0.25">
      <c r="A145" s="138"/>
      <c r="B145" s="138"/>
      <c r="C145" s="138"/>
      <c r="D145" s="184" t="str">
        <f t="shared" si="17"/>
        <v/>
      </c>
      <c r="E145" s="171" t="str">
        <f t="shared" si="14"/>
        <v/>
      </c>
      <c r="F145" s="171" t="str">
        <f t="shared" si="15"/>
        <v/>
      </c>
      <c r="G145" s="112" t="str">
        <f t="shared" si="16"/>
        <v/>
      </c>
      <c r="H145" s="119"/>
      <c r="I145" s="119"/>
      <c r="J145" s="119"/>
      <c r="K145" s="119"/>
      <c r="L145" s="119"/>
      <c r="M145" s="119"/>
      <c r="N145" s="119"/>
      <c r="O145" s="119"/>
    </row>
    <row r="146" spans="1:15" x14ac:dyDescent="0.25">
      <c r="A146" s="138"/>
      <c r="B146" s="138"/>
      <c r="C146" s="138"/>
      <c r="D146" s="184" t="str">
        <f t="shared" si="17"/>
        <v/>
      </c>
      <c r="E146" s="171" t="str">
        <f t="shared" si="14"/>
        <v/>
      </c>
      <c r="F146" s="171" t="str">
        <f t="shared" si="15"/>
        <v/>
      </c>
      <c r="G146" s="112" t="str">
        <f t="shared" si="16"/>
        <v/>
      </c>
      <c r="H146" s="119"/>
      <c r="I146" s="119"/>
      <c r="J146" s="119"/>
      <c r="K146" s="119"/>
      <c r="L146" s="119"/>
      <c r="M146" s="119"/>
      <c r="N146" s="119"/>
      <c r="O146" s="119"/>
    </row>
  </sheetData>
  <mergeCells count="1">
    <mergeCell ref="A1:H1"/>
  </mergeCells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87"/>
  <sheetViews>
    <sheetView topLeftCell="I1" zoomScale="85" zoomScaleNormal="85" workbookViewId="0">
      <selection activeCell="I2" sqref="I2"/>
    </sheetView>
  </sheetViews>
  <sheetFormatPr defaultRowHeight="15" x14ac:dyDescent="0.25"/>
  <cols>
    <col min="1" max="1" width="3" hidden="1" customWidth="1"/>
    <col min="2" max="2" width="10.7109375" hidden="1" customWidth="1"/>
    <col min="3" max="3" width="121.140625" hidden="1" customWidth="1"/>
    <col min="4" max="4" width="28.7109375" hidden="1" customWidth="1"/>
    <col min="5" max="5" width="2" hidden="1" customWidth="1"/>
    <col min="6" max="6" width="14.42578125" hidden="1" customWidth="1"/>
    <col min="7" max="7" width="41.85546875" hidden="1" customWidth="1"/>
    <col min="8" max="8" width="14.85546875" hidden="1" customWidth="1"/>
    <col min="9" max="9" width="23.140625" style="111" customWidth="1"/>
    <col min="10" max="10" width="27.85546875" style="196" bestFit="1" customWidth="1"/>
    <col min="11" max="11" width="11.140625" style="166" customWidth="1"/>
    <col min="12" max="12" width="148.140625" bestFit="1" customWidth="1"/>
    <col min="13" max="13" width="20.42578125" style="7" bestFit="1" customWidth="1"/>
    <col min="14" max="14" width="10.5703125" bestFit="1" customWidth="1"/>
    <col min="15" max="15" width="12.42578125" customWidth="1"/>
    <col min="16" max="18" width="12.7109375" bestFit="1" customWidth="1"/>
    <col min="19" max="19" width="12.28515625" bestFit="1" customWidth="1"/>
    <col min="20" max="20" width="7.5703125" bestFit="1" customWidth="1"/>
  </cols>
  <sheetData>
    <row r="1" spans="1:20" ht="93" customHeight="1" x14ac:dyDescent="0.25">
      <c r="J1" s="191" t="s">
        <v>5094</v>
      </c>
      <c r="K1" s="163" t="s">
        <v>4886</v>
      </c>
      <c r="L1" s="110" t="s">
        <v>5101</v>
      </c>
    </row>
    <row r="2" spans="1:20" s="120" customFormat="1" ht="15.75" x14ac:dyDescent="0.25">
      <c r="I2" s="121"/>
      <c r="J2" s="192"/>
      <c r="K2" s="164"/>
      <c r="L2" s="123" t="s">
        <v>4437</v>
      </c>
      <c r="M2" s="122" t="s">
        <v>4875</v>
      </c>
      <c r="N2" s="129" t="s">
        <v>81</v>
      </c>
      <c r="O2" s="129" t="s">
        <v>10</v>
      </c>
      <c r="P2" s="129" t="s">
        <v>82</v>
      </c>
      <c r="Q2" s="129" t="s">
        <v>83</v>
      </c>
      <c r="R2" s="129" t="s">
        <v>84</v>
      </c>
      <c r="S2" s="129" t="s">
        <v>12</v>
      </c>
      <c r="T2" s="129" t="s">
        <v>11</v>
      </c>
    </row>
    <row r="3" spans="1:20" x14ac:dyDescent="0.25">
      <c r="A3">
        <f>IF(E3=0,0,1)</f>
        <v>1</v>
      </c>
      <c r="B3" t="str">
        <f>IF(OR(Терр1="",M3=""),"",F3)</f>
        <v>Сотрудник</v>
      </c>
      <c r="E3">
        <f>IF(OR(Терр1="",M3=""),0,1)</f>
        <v>1</v>
      </c>
      <c r="F3" t="str">
        <f>IF(SUM(E3:E6)=4,"Логос",IF(SUM(E3:E6)=3,"Аспект", IF(SUM(E3:E6)=2,"Ипостась", IF(SUM(E3:E6)=1,"Сотрудник",""))))</f>
        <v>Сотрудник</v>
      </c>
      <c r="G3" t="str">
        <f>INDEX(Изначальные_Владыки,A3,1) &amp; " " &amp; INDEX(Ипостась_Синтеза3_,A3,1)</f>
        <v>Кут Хуми Фаинь ИДИВО</v>
      </c>
      <c r="I3" s="112" t="s">
        <v>4438</v>
      </c>
      <c r="J3" s="193" t="s">
        <v>4872</v>
      </c>
      <c r="K3" s="165"/>
      <c r="L3" s="179" t="str">
        <f>IF(OR(Терр1="",M3=""),"",B3&amp;" филиала, Глава Дома Отца Управления Синтеза Изначальных Владык "&amp;G3&amp;" "&amp;193-A3&amp;" Проявления "&amp;Изначальность&amp;" Изначальности")</f>
        <v>Сотрудник филиала, Глава Дома Отца Управления Синтеза Изначальных Владык Кут Хуми Фаинь ИДИВО 192 Проявления 192 Изначальности</v>
      </c>
      <c r="M3" s="133" t="s">
        <v>4876</v>
      </c>
      <c r="N3" s="119"/>
      <c r="O3" s="119"/>
      <c r="P3" s="119"/>
      <c r="Q3" s="119"/>
      <c r="R3" s="119"/>
      <c r="S3" s="119"/>
      <c r="T3" s="119"/>
    </row>
    <row r="4" spans="1:20" x14ac:dyDescent="0.25">
      <c r="A4">
        <f>IF(E4=0,A3,A3+1)</f>
        <v>1</v>
      </c>
      <c r="B4" t="str">
        <f>IF(OR(Терр2="",M4=""),"",F4)</f>
        <v/>
      </c>
      <c r="E4">
        <f>IF(OR(Терр2="",M4=""),0,1)</f>
        <v>0</v>
      </c>
      <c r="F4" t="str">
        <f>IF(SUM(E4:E6)=3,"Аспект",IF(SUM(E4:E6)=2,"Ипостась", IF(SUM(E4:E6)=1,"Сотрудник","")))</f>
        <v/>
      </c>
      <c r="G4" t="str">
        <f>INDEX(Изначальные_Владыки,A4,1) &amp; " " &amp; INDEX(Ипостась_Синтеза3_,A4,1)</f>
        <v>Кут Хуми Фаинь ИДИВО</v>
      </c>
      <c r="I4" s="112" t="s">
        <v>4439</v>
      </c>
      <c r="J4" s="193"/>
      <c r="K4" s="165"/>
      <c r="L4" s="181" t="str">
        <f>IF(OR(Терр2="",M4=""),"",B4&amp;" филиала, Глава Дома Отца Управления Синтеза Изначальных Владык " &amp; G4 &amp; " " &amp; 193-A4 &amp; " Проявления " &amp; Изначальность &amp; " Изначальности")</f>
        <v/>
      </c>
      <c r="M4" s="133"/>
      <c r="N4" s="119"/>
      <c r="O4" s="119"/>
      <c r="P4" s="119"/>
      <c r="Q4" s="119"/>
      <c r="R4" s="119"/>
      <c r="S4" s="119"/>
      <c r="T4" s="119"/>
    </row>
    <row r="5" spans="1:20" x14ac:dyDescent="0.25">
      <c r="A5">
        <f t="shared" ref="A5:A6" si="0">IF(E5=0,A4,A4+1)</f>
        <v>1</v>
      </c>
      <c r="B5" t="str">
        <f>IF(OR(Терр3="",M5=""),"",F5)</f>
        <v/>
      </c>
      <c r="E5">
        <f>IF(OR(Терр3="",M5=""),0,1)</f>
        <v>0</v>
      </c>
      <c r="F5" t="str">
        <f>IF(SUM(E5:E6)=2,"Ипостась",IF(SUM(E5:E6)=1,"Сотрудник",""))</f>
        <v/>
      </c>
      <c r="G5" t="str">
        <f>INDEX(Изначальные_Владыки,A5,1) &amp; " " &amp; INDEX(Ипостась_Синтеза3_,A5,1)</f>
        <v>Кут Хуми Фаинь ИДИВО</v>
      </c>
      <c r="I5" s="112" t="s">
        <v>4440</v>
      </c>
      <c r="J5" s="193"/>
      <c r="K5" s="165"/>
      <c r="L5" s="180" t="str">
        <f>IF(OR(Терр3="",M5=""),"",B5&amp;" филиала, Глава Дома Отца Управления Синтеза Изначальных Владык " &amp; G5 &amp; " " &amp; 193-A5 &amp; " Проявления " &amp; Изначальность &amp; " Изначальности")</f>
        <v/>
      </c>
      <c r="M5" s="133"/>
      <c r="N5" s="119"/>
      <c r="O5" s="119"/>
      <c r="P5" s="119"/>
      <c r="Q5" s="119"/>
      <c r="R5" s="119"/>
      <c r="S5" s="119"/>
      <c r="T5" s="119"/>
    </row>
    <row r="6" spans="1:20" x14ac:dyDescent="0.25">
      <c r="A6">
        <f t="shared" si="0"/>
        <v>1</v>
      </c>
      <c r="B6" t="str">
        <f>IF(OR(Терр4="",M6=""),"",F6)</f>
        <v/>
      </c>
      <c r="E6">
        <f>IF(OR(Терр4="",M6=""),0,1)</f>
        <v>0</v>
      </c>
      <c r="F6" t="str">
        <f>IF(E6=1,"Сотрудник","")</f>
        <v/>
      </c>
      <c r="G6" t="str">
        <f>INDEX(Изначальные_Владыки,A6,1) &amp; " " &amp; INDEX(Ипостась_Синтеза3_,A6,1)</f>
        <v>Кут Хуми Фаинь ИДИВО</v>
      </c>
      <c r="I6" s="112" t="s">
        <v>4441</v>
      </c>
      <c r="J6" s="193"/>
      <c r="K6" s="165"/>
      <c r="L6" s="178" t="str">
        <f>IF(OR(Терр4="",M6=""),"",B6&amp;" филиала, Глава Дома Отца Управления Синтеза Изначальных Владык " &amp; G6 &amp; " " &amp; 193-A6 &amp; " Проявления " &amp; Изначальность &amp; " Изначальности")</f>
        <v/>
      </c>
      <c r="M6" s="133"/>
      <c r="N6" s="119"/>
      <c r="O6" s="119"/>
      <c r="P6" s="119"/>
      <c r="Q6" s="119"/>
      <c r="R6" s="119"/>
      <c r="S6" s="119"/>
      <c r="T6" s="119"/>
    </row>
    <row r="7" spans="1:20" s="120" customFormat="1" ht="15.75" x14ac:dyDescent="0.25">
      <c r="I7" s="121"/>
      <c r="J7" s="194"/>
      <c r="K7" s="165"/>
      <c r="L7" s="124" t="s">
        <v>5073</v>
      </c>
      <c r="M7" s="162"/>
    </row>
    <row r="8" spans="1:20" x14ac:dyDescent="0.25">
      <c r="A8">
        <f>IF(E8=0,A6,A6+1)</f>
        <v>2</v>
      </c>
      <c r="B8" t="str">
        <f>IF(Терр4&lt;&gt;"","Ведущий филиала","")</f>
        <v/>
      </c>
      <c r="E8">
        <f>IF(OR(J8="",M8=""),0,1)</f>
        <v>1</v>
      </c>
      <c r="G8" t="str">
        <f t="shared" ref="G8:G19" si="1">"Управления Синтеза "&amp;INDEX(ИВладыки_родит_падеж,A8,1)</f>
        <v>Управления Синтеза Иосифа Славии</v>
      </c>
      <c r="H8" t="str">
        <f t="shared" ref="H8:H19" si="2">INDEX(Ипостась_Синтеза3_,A8,1)</f>
        <v>Иерархии</v>
      </c>
      <c r="I8" s="112" t="s">
        <v>4937</v>
      </c>
      <c r="J8" s="194" t="str">
        <f>IF(Терр1&lt;&gt;"",Терр1,"")</f>
        <v>Нижний Новгород</v>
      </c>
      <c r="K8" s="165"/>
      <c r="L8" s="179" t="str">
        <f>IF(OR(Терр1="",M8=""),"","Ведущий филиала, Глава Ипостасного Синтеза " &amp;H8&amp;" "&amp;Наименование_Подразделения&amp; " " &amp;G8 &amp; " Высшей Школы Синтеза " &amp; 193-A8 &amp; " Проявления " &amp; Изначальность &amp; " Изначальности")</f>
        <v>Ведущий филиала, Глава Ипостасного Синтеза Иерархии ИДИВО Управления Синтеза Иосифа Славии Высшей Школы Синтеза 191 Проявления 192 Изначальности</v>
      </c>
      <c r="M8" s="133" t="s">
        <v>4877</v>
      </c>
      <c r="N8" s="119"/>
      <c r="O8" s="119"/>
      <c r="P8" s="119"/>
      <c r="Q8" s="119"/>
      <c r="R8" s="119"/>
      <c r="S8" s="119"/>
      <c r="T8" s="119"/>
    </row>
    <row r="9" spans="1:20" x14ac:dyDescent="0.25">
      <c r="A9">
        <f>IF(E9=0,A8,A8+1)</f>
        <v>2</v>
      </c>
      <c r="B9" t="str">
        <f>IF(Терр3&lt;&gt;"","Ведущий","")</f>
        <v/>
      </c>
      <c r="E9">
        <f t="shared" ref="E9:E72" si="3">IF(OR(J9="",M9=""),0,1)</f>
        <v>0</v>
      </c>
      <c r="G9" t="str">
        <f t="shared" si="1"/>
        <v>Управления Синтеза Иосифа Славии</v>
      </c>
      <c r="H9" t="str">
        <f t="shared" si="2"/>
        <v>Иерархии</v>
      </c>
      <c r="I9" s="112" t="s">
        <v>4938</v>
      </c>
      <c r="J9" s="194"/>
      <c r="K9" s="165"/>
      <c r="L9" s="181" t="str">
        <f>IF(OR(Терр2="",M9=""),"","Ведущий филиала, Глава Профессионального Синтеза  " &amp;H9&amp;" "&amp;Наименование_Подразделения&amp; " " &amp;G9 &amp; " Высшей Школы Синтеза " &amp; 193-A9 &amp; " Проявления " &amp; Изначальность &amp; " Изначальности")</f>
        <v/>
      </c>
      <c r="M9" s="133"/>
      <c r="N9" s="119"/>
      <c r="O9" s="119"/>
      <c r="P9" s="119"/>
      <c r="Q9" s="119"/>
      <c r="R9" s="119"/>
      <c r="S9" s="119"/>
      <c r="T9" s="119"/>
    </row>
    <row r="10" spans="1:20" x14ac:dyDescent="0.25">
      <c r="A10">
        <f t="shared" ref="A10:A73" si="4">IF(E10=0,A9,A9+1)</f>
        <v>2</v>
      </c>
      <c r="B10" t="str">
        <f>IF(Терр2&lt;&gt;"","Ведущий","")</f>
        <v/>
      </c>
      <c r="E10">
        <f t="shared" si="3"/>
        <v>0</v>
      </c>
      <c r="G10" t="str">
        <f t="shared" si="1"/>
        <v>Управления Синтеза Иосифа Славии</v>
      </c>
      <c r="H10" t="str">
        <f t="shared" si="2"/>
        <v>Иерархии</v>
      </c>
      <c r="I10" s="112" t="s">
        <v>4939</v>
      </c>
      <c r="J10" s="194" t="str">
        <f>IF(Терр3&lt;&gt;"",Терр3,"")</f>
        <v/>
      </c>
      <c r="K10" s="165"/>
      <c r="L10" s="180" t="str">
        <f>IF(OR(Терр3="",M10=""),"","Ведущий филиала, Глава Синтеза Изначально Вышестоящего Отца  " &amp;H10&amp;" "&amp;Наименование_Подразделения&amp; " " &amp;G10 &amp; " Высшей Школы Синтеза " &amp; 193-A10 &amp; " Проявления " &amp; Изначальность &amp; " Изначальности")</f>
        <v/>
      </c>
      <c r="M10" s="133"/>
      <c r="N10" s="119"/>
      <c r="O10" s="119"/>
      <c r="P10" s="119"/>
      <c r="Q10" s="119"/>
      <c r="R10" s="119"/>
      <c r="S10" s="119"/>
      <c r="T10" s="119"/>
    </row>
    <row r="11" spans="1:20" x14ac:dyDescent="0.25">
      <c r="A11">
        <f t="shared" si="4"/>
        <v>2</v>
      </c>
      <c r="B11" t="str">
        <f>IF(Терр1&lt;&gt;"","Ведущий","")</f>
        <v>Ведущий</v>
      </c>
      <c r="E11">
        <f t="shared" si="3"/>
        <v>0</v>
      </c>
      <c r="G11" t="str">
        <f t="shared" si="1"/>
        <v>Управления Синтеза Иосифа Славии</v>
      </c>
      <c r="H11" t="str">
        <f t="shared" si="2"/>
        <v>Иерархии</v>
      </c>
      <c r="I11" s="112" t="s">
        <v>4940</v>
      </c>
      <c r="J11" s="194" t="str">
        <f>IF(Терр4&lt;&gt;"",Терр4,"")</f>
        <v/>
      </c>
      <c r="K11" s="165"/>
      <c r="L11" s="178" t="str">
        <f>IF(OR(Терр4="",M11=""),"","Ведущий филиала, Глава Цельного Синтеза  " &amp;H11&amp;" "&amp;Наименование_Подразделения&amp; " " &amp;G11 &amp; " Высшей Школы Синтеза " &amp; 193-A11 &amp; " Проявления " &amp; Изначальность &amp; " Изначальности")</f>
        <v/>
      </c>
      <c r="M11" s="133"/>
      <c r="N11" s="119"/>
      <c r="O11" s="119"/>
      <c r="P11" s="119"/>
      <c r="Q11" s="119"/>
      <c r="R11" s="119"/>
      <c r="S11" s="119"/>
      <c r="T11" s="119"/>
    </row>
    <row r="12" spans="1:20" x14ac:dyDescent="0.25">
      <c r="A12">
        <f t="shared" si="4"/>
        <v>3</v>
      </c>
      <c r="B12" t="str">
        <f>IF(Терр4_МГК&lt;&gt;"","Праведник","")</f>
        <v/>
      </c>
      <c r="E12">
        <f t="shared" si="3"/>
        <v>1</v>
      </c>
      <c r="F12" t="str">
        <f>IF(OR(K12="Р",K12="р"),"Регионального","Местного")</f>
        <v>Регионального</v>
      </c>
      <c r="G12" t="str">
        <f t="shared" si="1"/>
        <v>Управления Синтеза Мории Свет</v>
      </c>
      <c r="H12" t="str">
        <f t="shared" si="2"/>
        <v>Цивилизации</v>
      </c>
      <c r="I12" s="112" t="s">
        <v>4941</v>
      </c>
      <c r="J12" s="195" t="s">
        <v>4887</v>
      </c>
      <c r="K12" s="185" t="s">
        <v>96</v>
      </c>
      <c r="L12" s="179" t="str">
        <f>IF(OR(Терр1_МГК="",M12=""),"","Праведник филиала, Глава Синтеза " &amp;H12&amp;" "&amp; Наименование_Подразделения&amp; " "&amp; G12 &amp; ", Член "&amp;F12&amp;" Cовета МГК "&amp;Терр1_МГК)</f>
        <v>Праведник филиала, Глава Синтеза Цивилизации ИДИВО Управления Синтеза Мории Свет, Член Регионального Cовета МГК Нижнего Новгорода</v>
      </c>
      <c r="M12" s="133" t="s">
        <v>4878</v>
      </c>
      <c r="N12" s="119"/>
      <c r="O12" s="119"/>
      <c r="P12" s="119"/>
      <c r="Q12" s="119"/>
      <c r="R12" s="119"/>
      <c r="S12" s="119"/>
      <c r="T12" s="119"/>
    </row>
    <row r="13" spans="1:20" x14ac:dyDescent="0.25">
      <c r="A13">
        <f t="shared" si="4"/>
        <v>3</v>
      </c>
      <c r="B13" t="str">
        <f>IF(Терр3_МГК&lt;&gt;"","Праведник","")</f>
        <v/>
      </c>
      <c r="E13">
        <f t="shared" si="3"/>
        <v>0</v>
      </c>
      <c r="F13" t="str">
        <f>IF(OR(K13="Р",K13="р"),"Регионального","Местного")</f>
        <v>Местного</v>
      </c>
      <c r="G13" t="str">
        <f t="shared" si="1"/>
        <v>Управления Синтеза Мории Свет</v>
      </c>
      <c r="H13" t="str">
        <f t="shared" si="2"/>
        <v>Цивилизации</v>
      </c>
      <c r="I13" s="112" t="s">
        <v>4942</v>
      </c>
      <c r="J13" s="195"/>
      <c r="K13" s="185"/>
      <c r="L13" s="181" t="str">
        <f>IF(OR(Терр2_МГК="",M13=""),"","Праведник филиала, Глава Синтеза  " &amp;H13&amp;" "&amp; Наименование_Подразделения&amp; " "&amp; G13 &amp; ", Член "&amp;F13&amp;" Cовета МГК "&amp;Терр2_МГК)</f>
        <v/>
      </c>
      <c r="M13" s="133"/>
      <c r="N13" s="119"/>
      <c r="O13" s="119"/>
      <c r="P13" s="119"/>
      <c r="Q13" s="119"/>
      <c r="R13" s="119"/>
      <c r="S13" s="119"/>
      <c r="T13" s="119"/>
    </row>
    <row r="14" spans="1:20" x14ac:dyDescent="0.25">
      <c r="A14">
        <f t="shared" si="4"/>
        <v>3</v>
      </c>
      <c r="B14" t="str">
        <f>IF(Терр2_МГК&lt;&gt;"","Праведник","")</f>
        <v/>
      </c>
      <c r="E14">
        <f t="shared" si="3"/>
        <v>0</v>
      </c>
      <c r="F14" t="str">
        <f>IF(OR(K14="Р",K14="р"),"Региональный","Местный")</f>
        <v>Местный</v>
      </c>
      <c r="G14" t="str">
        <f t="shared" si="1"/>
        <v>Управления Синтеза Мории Свет</v>
      </c>
      <c r="H14" t="str">
        <f t="shared" si="2"/>
        <v>Цивилизации</v>
      </c>
      <c r="I14" s="112" t="s">
        <v>4943</v>
      </c>
      <c r="J14" s="195"/>
      <c r="K14" s="185"/>
      <c r="L14" s="180" t="str">
        <f>IF(OR(Терр3_МГК="",M14=""),"","Праведник филиала, Глава Синтеза  " &amp;H14&amp;" "&amp; Наименование_Подразделения&amp; " "&amp; G14 &amp; " "&amp; F14&amp;" Cекретарь МГК "&amp;Терр3_МГК)</f>
        <v/>
      </c>
      <c r="M14" s="133"/>
      <c r="N14" s="119"/>
      <c r="O14" s="119"/>
      <c r="P14" s="119"/>
      <c r="Q14" s="119"/>
      <c r="R14" s="119"/>
      <c r="S14" s="119"/>
      <c r="T14" s="119"/>
    </row>
    <row r="15" spans="1:20" x14ac:dyDescent="0.25">
      <c r="A15">
        <f t="shared" si="4"/>
        <v>3</v>
      </c>
      <c r="B15" t="str">
        <f>IF(Терр1_МГК&lt;&gt;"","Праведник","")</f>
        <v>Праведник</v>
      </c>
      <c r="E15">
        <f t="shared" si="3"/>
        <v>0</v>
      </c>
      <c r="F15" t="str">
        <f>IF(OR(K15="Р",K15="р"),"Регионального","Местного")</f>
        <v>Местного</v>
      </c>
      <c r="G15" t="str">
        <f t="shared" si="1"/>
        <v>Управления Синтеза Мории Свет</v>
      </c>
      <c r="H15" t="str">
        <f t="shared" si="2"/>
        <v>Цивилизации</v>
      </c>
      <c r="I15" s="112" t="s">
        <v>4944</v>
      </c>
      <c r="J15" s="195"/>
      <c r="K15" s="185"/>
      <c r="L15" s="178" t="str">
        <f>IF(OR(Терр4_МГК="",M15=""),"","Праведник филиала, Глава Синтеза  " &amp;H15&amp;" "&amp; Наименование_Подразделения&amp; " "&amp; G15 &amp; " "&amp; F15&amp;", Ревизор "&amp;F15&amp;" Отделения МГК "&amp;Терр4_МГК)</f>
        <v/>
      </c>
      <c r="M15" s="133"/>
      <c r="N15" s="119"/>
      <c r="O15" s="119"/>
      <c r="P15" s="119"/>
      <c r="Q15" s="119"/>
      <c r="R15" s="119"/>
      <c r="S15" s="119"/>
      <c r="T15" s="119"/>
    </row>
    <row r="16" spans="1:20" x14ac:dyDescent="0.25">
      <c r="A16">
        <f t="shared" si="4"/>
        <v>4</v>
      </c>
      <c r="B16" t="str">
        <f>IF(Терр4&lt;&gt;"","Адепт","")</f>
        <v/>
      </c>
      <c r="E16">
        <f t="shared" si="3"/>
        <v>1</v>
      </c>
      <c r="G16" t="str">
        <f t="shared" si="1"/>
        <v>Управления Синтеза Филиппа Марины</v>
      </c>
      <c r="H16" t="str">
        <f t="shared" si="2"/>
        <v>Психодинамики</v>
      </c>
      <c r="I16" s="112" t="s">
        <v>4945</v>
      </c>
      <c r="J16" s="194" t="str">
        <f>IF(Терр1&lt;&gt;"",Терр1,"")</f>
        <v>Нижний Новгород</v>
      </c>
      <c r="K16" s="165"/>
      <c r="L16" s="179" t="str">
        <f>IF(OR(Терр1="",M16=""),"","Адепт филиала, Глава Синтеза  " &amp;H16&amp;" "&amp;Наименование_Подразделения&amp;" "&amp;G16&amp;F16&amp;", Дома Синтеза Метагалактического Центра " &amp;Терр1_МГК)</f>
        <v>Адепт филиала, Глава Синтеза  Психодинамики ИДИВО Управления Синтеза Филиппа Марины, Дома Синтеза Метагалактического Центра Нижнего Новгорода</v>
      </c>
      <c r="M16" s="133" t="s">
        <v>4879</v>
      </c>
      <c r="N16" s="119"/>
      <c r="O16" s="119"/>
      <c r="P16" s="119"/>
      <c r="Q16" s="119"/>
      <c r="R16" s="119"/>
      <c r="S16" s="119"/>
      <c r="T16" s="119"/>
    </row>
    <row r="17" spans="1:20" x14ac:dyDescent="0.25">
      <c r="A17">
        <f t="shared" si="4"/>
        <v>4</v>
      </c>
      <c r="B17" t="str">
        <f>IF(Терр3&lt;&gt;"","Адепт","")</f>
        <v/>
      </c>
      <c r="E17">
        <f t="shared" si="3"/>
        <v>0</v>
      </c>
      <c r="G17" t="str">
        <f t="shared" si="1"/>
        <v>Управления Синтеза Филиппа Марины</v>
      </c>
      <c r="H17" t="str">
        <f t="shared" si="2"/>
        <v>Психодинамики</v>
      </c>
      <c r="I17" s="112" t="s">
        <v>4946</v>
      </c>
      <c r="J17" s="194"/>
      <c r="K17" s="165"/>
      <c r="L17" s="181" t="str">
        <f>IF(OR(Терр2="",M17=""),"","Адепт филиала, Глава Синтеза  " &amp;H17&amp;" "&amp;Наименование_Подразделения&amp;" "&amp;G17&amp;F17&amp; ", Метагалактической Академии Наук Метагалактического Центра " &amp;Терр2_МГК)</f>
        <v/>
      </c>
      <c r="M17" s="133"/>
      <c r="N17" s="119"/>
      <c r="O17" s="119"/>
      <c r="P17" s="119"/>
      <c r="Q17" s="119"/>
      <c r="R17" s="119"/>
      <c r="S17" s="119"/>
      <c r="T17" s="119"/>
    </row>
    <row r="18" spans="1:20" x14ac:dyDescent="0.25">
      <c r="A18">
        <f t="shared" si="4"/>
        <v>4</v>
      </c>
      <c r="B18" t="str">
        <f>IF(Терр2&lt;&gt;"","Адепт","")</f>
        <v/>
      </c>
      <c r="E18">
        <f t="shared" si="3"/>
        <v>0</v>
      </c>
      <c r="G18" t="str">
        <f t="shared" si="1"/>
        <v>Управления Синтеза Филиппа Марины</v>
      </c>
      <c r="H18" t="str">
        <f t="shared" si="2"/>
        <v>Психодинамики</v>
      </c>
      <c r="I18" s="112" t="s">
        <v>4947</v>
      </c>
      <c r="J18" s="194" t="str">
        <f>IF(Терр3&lt;&gt;"",Терр3,"")</f>
        <v/>
      </c>
      <c r="K18" s="165"/>
      <c r="L18" s="180" t="str">
        <f>IF(OR(Терр3="",M18=""),"","Адепт филиала, Глава Синтеза  " &amp;H18&amp;" "&amp;Наименование_Подразделения&amp;" "&amp;G18&amp;F18&amp; ", Института Энергопотенциала Метагалактического Центра " &amp;Терр3_МГК)</f>
        <v/>
      </c>
      <c r="M18" s="133"/>
      <c r="N18" s="119"/>
      <c r="O18" s="119"/>
      <c r="P18" s="119"/>
      <c r="Q18" s="119"/>
      <c r="R18" s="119"/>
      <c r="S18" s="119"/>
      <c r="T18" s="119"/>
    </row>
    <row r="19" spans="1:20" x14ac:dyDescent="0.25">
      <c r="A19">
        <f t="shared" si="4"/>
        <v>4</v>
      </c>
      <c r="B19" t="str">
        <f>IF(Терр1&lt;&gt;"","Адепт","")</f>
        <v>Адепт</v>
      </c>
      <c r="E19">
        <f t="shared" si="3"/>
        <v>0</v>
      </c>
      <c r="G19" t="str">
        <f t="shared" si="1"/>
        <v>Управления Синтеза Филиппа Марины</v>
      </c>
      <c r="H19" t="str">
        <f t="shared" si="2"/>
        <v>Психодинамики</v>
      </c>
      <c r="I19" s="112" t="s">
        <v>4948</v>
      </c>
      <c r="J19" s="194" t="str">
        <f>IF(Терр4&lt;&gt;"",Терр4,"")</f>
        <v/>
      </c>
      <c r="K19" s="165"/>
      <c r="L19" s="178" t="str">
        <f>IF(OR(Терр4="",M19=""),"","Адепт филиала, Глава Синтеза  " &amp;H19&amp;" " &amp;Наименование_Подразделения&amp;" "&amp;G19&amp;F19&amp; ", Метагалактического Агентства Информации Метагалактического Центра " &amp;Терр4_МГК)</f>
        <v/>
      </c>
      <c r="M19" s="133"/>
      <c r="N19" s="119"/>
      <c r="O19" s="119"/>
      <c r="P19" s="119"/>
      <c r="Q19" s="119"/>
      <c r="R19" s="119"/>
      <c r="S19" s="119"/>
      <c r="T19" s="119"/>
    </row>
    <row r="20" spans="1:20" s="120" customFormat="1" ht="15.75" x14ac:dyDescent="0.25">
      <c r="A20"/>
      <c r="E20"/>
      <c r="H20"/>
      <c r="I20" s="121"/>
      <c r="J20" s="194"/>
      <c r="K20" s="165"/>
      <c r="L20" s="124" t="s">
        <v>4444</v>
      </c>
      <c r="M20" s="162"/>
    </row>
    <row r="21" spans="1:20" x14ac:dyDescent="0.25">
      <c r="A21">
        <f>IF(E21=0,A19,A19+1)</f>
        <v>4</v>
      </c>
      <c r="C21" t="str">
        <f>IF(COUNTBLANK(J21:J23)=0,", Школы Синтеза " &amp; 193-A21 &amp; " Проявления " &amp; Изначальность &amp; " Изначальности, " &amp; J21,IF(COUNTBLANK(J21:J23)=1," " &amp; 193-A21 &amp; " Проявления " &amp; Изначальность &amp; " Изначальности, Член "&amp;F21&amp;" Cовета МГК "&amp;J21, IF(COUNTBLANK(J21:J23)=2," " &amp; 193-A21 &amp; " Проявления " &amp; Изначальность &amp; " Изначальности, Сотрудник Метагалактического Центра " &amp; J21 &amp; " филиала МЦИС " &amp; УС, "")))</f>
        <v xml:space="preserve"> 189 Проявления 192 Изначальности, Сотрудник Метагалактического Центра Нижний Новгород филиала МЦИС Кут Хуми Фаинь</v>
      </c>
      <c r="E21">
        <f t="shared" si="3"/>
        <v>0</v>
      </c>
      <c r="F21" t="str">
        <f>IF(OR(K21="Р",K21="р"),"Регионального","Местного")</f>
        <v>Местного</v>
      </c>
      <c r="G21" t="str">
        <f t="shared" ref="G21:G84" si="5">"Управления Синтеза "&amp;INDEX(ИВладыки_родит_падеж,A21,1)</f>
        <v>Управления Синтеза Филиппа Марины</v>
      </c>
      <c r="H21" t="str">
        <f t="shared" ref="H21:H68" si="6">INDEX(Ипостась_Синтеза3_,A21,1)</f>
        <v>Психодинамики</v>
      </c>
      <c r="I21" s="112" t="s">
        <v>4949</v>
      </c>
      <c r="J21" s="194" t="str">
        <f>IF(Терр1&lt;&gt;"",Терр1,"")</f>
        <v>Нижний Новгород</v>
      </c>
      <c r="K21" s="165"/>
      <c r="L21" s="179" t="str">
        <f>IF(OR(Терр1="",M21=""),"","Архат филиала, Глава Идивного Синтеза " &amp;H21&amp;" "&amp;Наименование_Подразделения&amp; " "&amp;G21 &amp; " Высшей Школы Синтеза "  &amp; Изначальность &amp; " Изначальности "&amp; 193-A21 &amp; " Проявления ")</f>
        <v/>
      </c>
      <c r="M21" s="133"/>
      <c r="N21" s="119"/>
      <c r="O21" s="119"/>
      <c r="P21" s="119"/>
      <c r="Q21" s="119"/>
      <c r="R21" s="119"/>
      <c r="S21" s="119"/>
      <c r="T21" s="119"/>
    </row>
    <row r="22" spans="1:20" x14ac:dyDescent="0.25">
      <c r="A22">
        <f t="shared" si="4"/>
        <v>4</v>
      </c>
      <c r="C22" t="str">
        <f>IF(COUNTBLANK(J22:J23)=0," " &amp; 193-A22 &amp; " Проявления " &amp; Изначальность &amp; " Изначальности, Член "&amp;F22&amp;" Cовета МГК "&amp;J22, IF(COUNTBLANK(J22:J23)=1," " &amp; 193-A22 &amp; " Проявления " &amp; Изначальность &amp; " Изначальности, Сотрудник Метагалактического Центра " &amp; J22 &amp; " филиала МЦИС " &amp; УС, ""))</f>
        <v/>
      </c>
      <c r="E22">
        <f t="shared" si="3"/>
        <v>0</v>
      </c>
      <c r="F22" t="str">
        <f t="shared" ref="F22:F68" si="7">IF(OR(K22="Р",K22="р"),"Регионального","Местного")</f>
        <v>Местного</v>
      </c>
      <c r="G22" t="str">
        <f t="shared" si="5"/>
        <v>Управления Синтеза Филиппа Марины</v>
      </c>
      <c r="H22" t="str">
        <f t="shared" si="6"/>
        <v>Психодинамики</v>
      </c>
      <c r="I22" s="112" t="s">
        <v>4952</v>
      </c>
      <c r="J22" s="194" t="str">
        <f>IF(Терр2&lt;&gt;"",Терр2,"")</f>
        <v/>
      </c>
      <c r="K22" s="165"/>
      <c r="L22" s="181" t="str">
        <f>IF(OR(Терр2="",M22=""),"","Архат филиала, Глава Идивного Синтеза " &amp;H22&amp;" "&amp;Наименование_Подразделения&amp; " "&amp;G22 &amp; " Высшей Школы Синтеза "  &amp; Изначальность &amp; " Изначальности "&amp; 193-A22 &amp; " Проявления ")</f>
        <v/>
      </c>
      <c r="M22" s="133"/>
      <c r="N22" s="119"/>
      <c r="O22" s="119"/>
      <c r="P22" s="119"/>
      <c r="Q22" s="119"/>
      <c r="R22" s="119"/>
      <c r="S22" s="119"/>
      <c r="T22" s="119"/>
    </row>
    <row r="23" spans="1:20" x14ac:dyDescent="0.25">
      <c r="A23">
        <f t="shared" si="4"/>
        <v>4</v>
      </c>
      <c r="C23" t="str">
        <f>IF(COUNTBLANK(J23)=0," " &amp; 193-A23 &amp; " Проявления " &amp; Изначальность &amp; " Изначальности, Сотрудник Метагалактического Центра " &amp; J23 &amp; " филиала МЦИС " &amp; УС, "")</f>
        <v/>
      </c>
      <c r="E23">
        <f t="shared" si="3"/>
        <v>0</v>
      </c>
      <c r="F23" t="str">
        <f t="shared" si="7"/>
        <v>Местного</v>
      </c>
      <c r="G23" t="str">
        <f t="shared" si="5"/>
        <v>Управления Синтеза Филиппа Марины</v>
      </c>
      <c r="H23" t="str">
        <f t="shared" si="6"/>
        <v>Психодинамики</v>
      </c>
      <c r="I23" s="112" t="s">
        <v>4955</v>
      </c>
      <c r="J23" s="194" t="str">
        <f>IF(Терр3&lt;&gt;"",Терр3,"")</f>
        <v/>
      </c>
      <c r="K23" s="165"/>
      <c r="L23" s="180" t="str">
        <f>IF(OR(Терр3="",M23=""),"","Архат филиала, Глава Идивного Синтеза " &amp;H23&amp;" "&amp;Наименование_Подразделения&amp; " "&amp;G23 &amp; " Высшей Школы Синтеза "  &amp; Изначальность &amp; " Изначальности "&amp; 193-A23 &amp; " Проявления ")</f>
        <v/>
      </c>
      <c r="M23" s="133"/>
      <c r="N23" s="119"/>
      <c r="O23" s="119"/>
      <c r="P23" s="119"/>
      <c r="Q23" s="119"/>
      <c r="R23" s="119"/>
      <c r="S23" s="119"/>
      <c r="T23" s="119"/>
    </row>
    <row r="24" spans="1:20" x14ac:dyDescent="0.25">
      <c r="A24">
        <f t="shared" si="4"/>
        <v>4</v>
      </c>
      <c r="C24" t="str">
        <f>IF(COUNTBLANK(J24:J26)=0,", Школы Синтеза " &amp; 193-A24 &amp; " Проявления " &amp; Изначальность &amp; " Изначальности, " &amp; J24,IF(COUNTBLANK(J24:J26)=1," " &amp; 193-A24 &amp; " Проявления " &amp; Изначальность &amp; " Изначальности, Член "&amp;F24&amp;" Cовета МГК "&amp;J24, IF(COUNTBLANK(J24:J26)=2," " &amp; 193-A24 &amp; " Проявления " &amp; Изначальность &amp; " Изначальности, Сотрудник Метагалактического Центра " &amp; J24 &amp; " филиала МЦИС " &amp; УС, "")))</f>
        <v xml:space="preserve"> 189 Проявления 192 Изначальности, Сотрудник Метагалактического Центра  филиала МЦИС Кут Хуми Фаинь</v>
      </c>
      <c r="E24">
        <f t="shared" si="3"/>
        <v>0</v>
      </c>
      <c r="F24" t="str">
        <f t="shared" si="7"/>
        <v>Местного</v>
      </c>
      <c r="G24" t="str">
        <f t="shared" si="5"/>
        <v>Управления Синтеза Филиппа Марины</v>
      </c>
      <c r="H24" t="str">
        <f t="shared" si="6"/>
        <v>Психодинамики</v>
      </c>
      <c r="I24" s="112" t="s">
        <v>4958</v>
      </c>
      <c r="J24" s="194" t="str">
        <f>IF(Терр4&lt;&gt;"",Терр4,"")</f>
        <v/>
      </c>
      <c r="K24" s="165"/>
      <c r="L24" s="178" t="str">
        <f>IF(OR(Терр4="",M24=""),"","Архат филиала, Глава Идивного Синтеза " &amp;H24&amp;" "&amp;Наименование_Подразделения&amp; " "&amp;G24 &amp; " Высшей Школы Синтеза "  &amp; Изначальность &amp; " Изначальности "&amp; 193-A24 &amp; " Проявления ")</f>
        <v/>
      </c>
      <c r="M24" s="133"/>
      <c r="N24" s="119"/>
      <c r="O24" s="119"/>
      <c r="P24" s="119"/>
      <c r="Q24" s="119"/>
      <c r="R24" s="119"/>
      <c r="S24" s="119"/>
      <c r="T24" s="119"/>
    </row>
    <row r="25" spans="1:20" x14ac:dyDescent="0.25">
      <c r="A25">
        <f t="shared" si="4"/>
        <v>4</v>
      </c>
      <c r="C25" t="str">
        <f>IF(COUNTBLANK(J25:J26)=0," " &amp; 193-A25 &amp; " Проявления " &amp; Изначальность &amp; " Изначальности, Член "&amp;F25&amp;" Cовета МГК "&amp;J25, IF(COUNTBLANK(J25:J26)=1," " &amp; 193-A25 &amp; " Проявления " &amp; Изначальность &amp; " Изначальности, Сотрудник Метагалактического Центра " &amp; J25 &amp; " филиала МЦИС " &amp; УС, ""))</f>
        <v xml:space="preserve"> 189 Проявления 192 Изначальности, Сотрудник Метагалактического Центра Нижнего Новгорода филиала МЦИС Кут Хуми Фаинь</v>
      </c>
      <c r="E25">
        <f t="shared" si="3"/>
        <v>0</v>
      </c>
      <c r="F25" t="str">
        <f t="shared" si="7"/>
        <v>Регионального</v>
      </c>
      <c r="G25" t="str">
        <f t="shared" si="5"/>
        <v>Управления Синтеза Филиппа Марины</v>
      </c>
      <c r="H25" t="str">
        <f t="shared" si="6"/>
        <v>Психодинамики</v>
      </c>
      <c r="I25" s="112" t="s">
        <v>4950</v>
      </c>
      <c r="J25" s="197" t="str">
        <f>IF(Терр1_МГК&lt;&gt;"",Терр1_МГК,"")</f>
        <v>Нижнего Новгорода</v>
      </c>
      <c r="K25" s="198" t="str">
        <f>IF(K12="","",K12)</f>
        <v>Р</v>
      </c>
      <c r="L25" s="179" t="str">
        <f>IF(OR(Терр1_МГК="",M25=""),"","Архат филиала, Глава Идивного Синтеза " &amp;H25&amp;" "&amp;Наименование_Подразделения&amp; " "&amp;G25 &amp; ", Член МГК "&amp;Терр1_МГК)</f>
        <v/>
      </c>
      <c r="M25" s="133"/>
      <c r="N25" s="119"/>
      <c r="O25" s="119"/>
      <c r="P25" s="119"/>
      <c r="Q25" s="119"/>
      <c r="R25" s="119"/>
      <c r="S25" s="119"/>
      <c r="T25" s="119"/>
    </row>
    <row r="26" spans="1:20" x14ac:dyDescent="0.25">
      <c r="A26">
        <f t="shared" si="4"/>
        <v>4</v>
      </c>
      <c r="C26" t="str">
        <f>IF(COUNTBLANK(J26)=0," " &amp; 193-A26 &amp; " Проявления " &amp; Изначальность &amp; " Изначальности, Сотрудник Метагалактического Центра " &amp; J26 &amp; " филиала МЦИС " &amp; УС, "")</f>
        <v/>
      </c>
      <c r="E26">
        <f t="shared" si="3"/>
        <v>0</v>
      </c>
      <c r="F26" t="str">
        <f t="shared" si="7"/>
        <v>Местного</v>
      </c>
      <c r="G26" t="str">
        <f t="shared" si="5"/>
        <v>Управления Синтеза Филиппа Марины</v>
      </c>
      <c r="H26" t="str">
        <f t="shared" si="6"/>
        <v>Психодинамики</v>
      </c>
      <c r="I26" s="112" t="s">
        <v>4953</v>
      </c>
      <c r="J26" s="197" t="str">
        <f>IF(Терр2_МГК&lt;&gt;"",Терр2_МГК,"")</f>
        <v/>
      </c>
      <c r="K26" s="198" t="str">
        <f t="shared" ref="K26:K28" si="8">IF(K13="","",K13)</f>
        <v/>
      </c>
      <c r="L26" s="181" t="str">
        <f>IF(OR(Терр2_МГК="",M26=""),"","Архат филиала, Глава Идивного Синтеза " &amp;H26&amp;" "&amp;Наименование_Подразделения&amp; " "&amp;G26 &amp; ", Член МГК "&amp;Терр2_МГК)</f>
        <v/>
      </c>
      <c r="M26" s="133"/>
      <c r="N26" s="119"/>
      <c r="O26" s="119"/>
      <c r="P26" s="119"/>
      <c r="Q26" s="119"/>
      <c r="R26" s="119"/>
      <c r="S26" s="119"/>
      <c r="T26" s="119"/>
    </row>
    <row r="27" spans="1:20" x14ac:dyDescent="0.25">
      <c r="A27">
        <f t="shared" si="4"/>
        <v>4</v>
      </c>
      <c r="C27" t="str">
        <f>IF(COUNTBLANK(J27:J29)=0,", Школы Синтеза " &amp; 193-A27 &amp; " Проявления " &amp; Изначальность &amp; " Изначальности, " &amp; J27,IF(COUNTBLANK(J27:J29)=1," " &amp; 193-A27 &amp; " Проявления " &amp; Изначальность &amp; " Изначальности, Член "&amp;F27&amp;" Cовета МГК "&amp;J27, IF(COUNTBLANK(J27:J29)=2," " &amp; 193-A27 &amp; " Проявления " &amp; Изначальность &amp; " Изначальности, Сотрудник Метагалактического Центра " &amp; J27 &amp; " филиала МЦИС " &amp; УС, "")))</f>
        <v xml:space="preserve"> 189 Проявления 192 Изначальности, Сотрудник Метагалактического Центра  филиала МЦИС Кут Хуми Фаинь</v>
      </c>
      <c r="E27">
        <f t="shared" si="3"/>
        <v>0</v>
      </c>
      <c r="F27" t="str">
        <f t="shared" si="7"/>
        <v>Местного</v>
      </c>
      <c r="G27" t="str">
        <f t="shared" si="5"/>
        <v>Управления Синтеза Филиппа Марины</v>
      </c>
      <c r="H27" t="str">
        <f t="shared" si="6"/>
        <v>Психодинамики</v>
      </c>
      <c r="I27" s="112" t="s">
        <v>4956</v>
      </c>
      <c r="J27" s="197" t="str">
        <f>IF(Терр3_МГК&lt;&gt;"",Терр3_МГК,"")</f>
        <v/>
      </c>
      <c r="K27" s="198" t="str">
        <f t="shared" si="8"/>
        <v/>
      </c>
      <c r="L27" s="180" t="str">
        <f>IF(OR(Терр3_МГК="",M27=""),"","Архат филиала, Глава Идивного Синтеза " &amp;H27&amp;" "&amp;Наименование_Подразделения&amp; " "&amp;G27 &amp; ", Член МГК "&amp;Терр3_МГК)</f>
        <v/>
      </c>
      <c r="M27" s="133"/>
      <c r="N27" s="119"/>
      <c r="O27" s="119"/>
      <c r="P27" s="119"/>
      <c r="Q27" s="119"/>
      <c r="R27" s="119"/>
      <c r="S27" s="119"/>
      <c r="T27" s="119"/>
    </row>
    <row r="28" spans="1:20" x14ac:dyDescent="0.25">
      <c r="A28">
        <f t="shared" si="4"/>
        <v>4</v>
      </c>
      <c r="C28" t="str">
        <f>IF(COUNTBLANK(J28:J29)=0," " &amp; 193-A28 &amp; " Проявления " &amp; Изначальность &amp; " Изначальности, Член "&amp;F28&amp;" Cовета МГК "&amp;J28, IF(COUNTBLANK(J28:J29)=1," " &amp; 193-A28 &amp; " Проявления " &amp; Изначальность &amp; " Изначальности, Сотрудник Метагалактического Центра " &amp; J28 &amp; " филиала МЦИС " &amp; УС, ""))</f>
        <v xml:space="preserve"> 189 Проявления 192 Изначальности, Сотрудник Метагалактического Центра  филиала МЦИС Кут Хуми Фаинь</v>
      </c>
      <c r="E28">
        <f t="shared" si="3"/>
        <v>0</v>
      </c>
      <c r="F28" t="str">
        <f t="shared" si="7"/>
        <v>Местного</v>
      </c>
      <c r="G28" t="str">
        <f t="shared" si="5"/>
        <v>Управления Синтеза Филиппа Марины</v>
      </c>
      <c r="H28" t="str">
        <f t="shared" si="6"/>
        <v>Психодинамики</v>
      </c>
      <c r="I28" s="112" t="s">
        <v>4959</v>
      </c>
      <c r="J28" s="197" t="str">
        <f>IF(Терр4_МГК&lt;&gt;"",Терр4_МГК,"")</f>
        <v/>
      </c>
      <c r="K28" s="198" t="str">
        <f t="shared" si="8"/>
        <v/>
      </c>
      <c r="L28" s="178" t="str">
        <f>IF(OR(Терр4_МГК="",M28=""),"","Архат филиала, Глава Идивного Синтеза " &amp;H28&amp;" "&amp;Наименование_Подразделения&amp; " "&amp;G28 &amp; ", Член МГК "&amp;Терр4_МГК)</f>
        <v/>
      </c>
      <c r="M28" s="133"/>
      <c r="N28" s="119"/>
      <c r="O28" s="119"/>
      <c r="P28" s="119"/>
      <c r="Q28" s="119"/>
      <c r="R28" s="119"/>
      <c r="S28" s="119"/>
      <c r="T28" s="119"/>
    </row>
    <row r="29" spans="1:20" x14ac:dyDescent="0.25">
      <c r="A29">
        <f t="shared" si="4"/>
        <v>5</v>
      </c>
      <c r="C29" t="str">
        <f>IF(COUNTBLANK(J29)=0," " &amp; 193-A29 &amp; " Проявления " &amp; Изначальность &amp; " Изначальности, Сотрудник Метагалактического Центра " &amp; J29 &amp; " филиала МЦИС " &amp; УС, "")</f>
        <v xml:space="preserve"> 188 Проявления 192 Изначальности, Сотрудник Метагалактического Центра Нижний Новгород филиала МЦИС Кут Хуми Фаинь</v>
      </c>
      <c r="E29">
        <f t="shared" si="3"/>
        <v>1</v>
      </c>
      <c r="F29" t="str">
        <f t="shared" si="7"/>
        <v>Местного</v>
      </c>
      <c r="G29" t="str">
        <f t="shared" si="5"/>
        <v>Управления Синтеза Византия Альбины</v>
      </c>
      <c r="H29" t="str">
        <f t="shared" si="6"/>
        <v>Человека</v>
      </c>
      <c r="I29" s="112" t="s">
        <v>4951</v>
      </c>
      <c r="J29" s="194" t="str">
        <f>IF(Терр1&lt;&gt;"",Терр1,"")</f>
        <v>Нижний Новгород</v>
      </c>
      <c r="K29" s="165"/>
      <c r="L29" s="179" t="str">
        <f>IF(OR(Терр1="",M29=""),"","Архат филиала, Глава Идивного Синтеза " &amp;H29&amp;" "&amp;Наименование_Подразделения&amp; " "&amp;G29 &amp; ", МЦИС " &amp; УС)</f>
        <v>Архат филиала, Глава Идивного Синтеза Человека ИДИВО Управления Синтеза Византия Альбины, МЦИС Кут Хуми Фаинь</v>
      </c>
      <c r="M29" s="133" t="s">
        <v>4880</v>
      </c>
      <c r="N29" s="119"/>
      <c r="O29" s="119"/>
      <c r="P29" s="119"/>
      <c r="Q29" s="119"/>
      <c r="R29" s="119"/>
      <c r="S29" s="119"/>
      <c r="T29" s="119"/>
    </row>
    <row r="30" spans="1:20" x14ac:dyDescent="0.25">
      <c r="A30">
        <f t="shared" si="4"/>
        <v>5</v>
      </c>
      <c r="C30" t="str">
        <f>IF(COUNTBLANK(J30:J32)=0,", Школы Синтеза " &amp; 193-A30 &amp; " Проявления " &amp; Изначальность &amp; " Изначальности, " &amp; J30,IF(COUNTBLANK(J30:J32)=1," " &amp; 193-A30 &amp; " Проявления " &amp; Изначальность &amp; " Изначальности, Член "&amp;F30&amp;" Cовета МГК "&amp;J30, IF(COUNTBLANK(J30:J32)=2," " &amp; 193-A30 &amp; " Проявления " &amp; Изначальность &amp; " Изначальности, Сотрудник Метагалактического Центра " &amp; J30 &amp; " филиала МЦИС " &amp; УС, "")))</f>
        <v/>
      </c>
      <c r="E30">
        <f t="shared" si="3"/>
        <v>0</v>
      </c>
      <c r="F30" t="str">
        <f>IF(OR(K30="Р",K30="р"),"Регионального","Местного")</f>
        <v>Местного</v>
      </c>
      <c r="G30" t="str">
        <f t="shared" si="5"/>
        <v>Управления Синтеза Византия Альбины</v>
      </c>
      <c r="H30" t="str">
        <f t="shared" si="6"/>
        <v>Человека</v>
      </c>
      <c r="I30" s="112" t="s">
        <v>4954</v>
      </c>
      <c r="J30" s="194" t="str">
        <f>IF(Терр2&lt;&gt;"",Терр2,"")</f>
        <v/>
      </c>
      <c r="K30" s="165"/>
      <c r="L30" s="181" t="str">
        <f>IF(OR(Терр2="",M30=""),"","Архат филиала, Глава Идивного Синтеза " &amp;H30&amp;" "&amp;Наименование_Подразделения&amp; " "&amp;G30 &amp; ", МЦИС " &amp; УС)</f>
        <v/>
      </c>
      <c r="M30" s="133"/>
      <c r="N30" s="119"/>
      <c r="O30" s="119"/>
      <c r="P30" s="119"/>
      <c r="Q30" s="119"/>
      <c r="R30" s="119"/>
      <c r="S30" s="119"/>
      <c r="T30" s="119"/>
    </row>
    <row r="31" spans="1:20" x14ac:dyDescent="0.25">
      <c r="A31">
        <f t="shared" si="4"/>
        <v>5</v>
      </c>
      <c r="C31" t="str">
        <f>IF(COUNTBLANK(J31:J32)=0," " &amp; 193-A31 &amp; " Проявления " &amp; Изначальность &amp; " Изначальности, Член "&amp;F31&amp;" Cовета МГК "&amp;J31, IF(COUNTBLANK(J31:J32)=1," " &amp; 193-A31 &amp; " Проявления " &amp; Изначальность &amp; " Изначальности, Сотрудник Метагалактического Центра " &amp; J31 &amp; " филиала МЦИС " &amp; УС, ""))</f>
        <v/>
      </c>
      <c r="E31">
        <f t="shared" si="3"/>
        <v>0</v>
      </c>
      <c r="F31" t="str">
        <f t="shared" ref="F31:F32" si="9">IF(OR(K31="Р",K31="р"),"Регионального","Местного")</f>
        <v>Местного</v>
      </c>
      <c r="G31" t="str">
        <f t="shared" si="5"/>
        <v>Управления Синтеза Византия Альбины</v>
      </c>
      <c r="H31" t="str">
        <f t="shared" si="6"/>
        <v>Человека</v>
      </c>
      <c r="I31" s="112" t="s">
        <v>4957</v>
      </c>
      <c r="J31" s="194" t="str">
        <f>IF(Терр3&lt;&gt;"",Терр3,"")</f>
        <v/>
      </c>
      <c r="K31" s="165"/>
      <c r="L31" s="180" t="str">
        <f>IF(OR(Терр2="",M31=""),"","Архат филиала, Глава Идивного Синтеза " &amp;H31&amp;" "&amp;Наименование_Подразделения&amp; " "&amp;G31 &amp; ", МЦИС " &amp; УС)</f>
        <v/>
      </c>
      <c r="M31" s="133"/>
      <c r="N31" s="119"/>
      <c r="O31" s="119"/>
      <c r="P31" s="119"/>
      <c r="Q31" s="119"/>
      <c r="R31" s="119"/>
      <c r="S31" s="119"/>
      <c r="T31" s="119"/>
    </row>
    <row r="32" spans="1:20" x14ac:dyDescent="0.25">
      <c r="A32">
        <f t="shared" si="4"/>
        <v>5</v>
      </c>
      <c r="C32" t="str">
        <f>IF(COUNTBLANK(J32)=0," " &amp; 193-A32 &amp; " Проявления " &amp; Изначальность &amp; " Изначальности, Сотрудник Метагалактического Центра " &amp; J32 &amp; " филиала МЦИС " &amp; УС, "")</f>
        <v/>
      </c>
      <c r="E32">
        <f t="shared" si="3"/>
        <v>0</v>
      </c>
      <c r="F32" t="str">
        <f t="shared" si="9"/>
        <v>Местного</v>
      </c>
      <c r="G32" t="str">
        <f t="shared" si="5"/>
        <v>Управления Синтеза Византия Альбины</v>
      </c>
      <c r="H32" t="str">
        <f t="shared" si="6"/>
        <v>Человека</v>
      </c>
      <c r="I32" s="112" t="s">
        <v>4960</v>
      </c>
      <c r="J32" s="194" t="str">
        <f>IF(Терр4&lt;&gt;"",Терр4,"")</f>
        <v/>
      </c>
      <c r="K32" s="165"/>
      <c r="L32" s="178" t="str">
        <f>IF(OR(Терр3="",M32=""),"","Архат филиала, Глава Идивного Синтеза " &amp;H32&amp;" "&amp;Наименование_Подразделения&amp; " "&amp;G32 &amp; ", МЦИС " &amp; УС)</f>
        <v/>
      </c>
      <c r="M32" s="133"/>
      <c r="N32" s="119"/>
      <c r="O32" s="119"/>
      <c r="P32" s="119"/>
      <c r="Q32" s="119"/>
      <c r="R32" s="119"/>
      <c r="S32" s="119"/>
      <c r="T32" s="119"/>
    </row>
    <row r="33" spans="1:20" x14ac:dyDescent="0.25">
      <c r="A33">
        <f t="shared" si="4"/>
        <v>5</v>
      </c>
      <c r="C33" t="str">
        <f>IF(COUNTBLANK(J33:J35)=0,", Школы Синтеза " &amp; 193-A33 &amp; " Проявления " &amp; Изначальность &amp; " Изначальности, " &amp; J33,IF(COUNTBLANK(J33:J35)=1," " &amp; 193-A33 &amp; " Проявления " &amp; Изначальность &amp; " Изначальности, Член "&amp;F33&amp;" Cовета МГК "&amp;J33, IF(COUNTBLANK(J33:J35)=2," " &amp; 193-A33 &amp; " Проявления " &amp; Изначальность &amp; " Изначальности, Сотрудник Метагалактического Центра " &amp; J33 &amp; " филиала МЦИС " &amp; УС, "")))</f>
        <v xml:space="preserve"> 188 Проявления 192 Изначальности, Сотрудник Метагалактического Центра Нижний Новгород филиала МЦИС Кут Хуми Фаинь</v>
      </c>
      <c r="E33">
        <f t="shared" si="3"/>
        <v>0</v>
      </c>
      <c r="F33" t="str">
        <f t="shared" si="7"/>
        <v>Местного</v>
      </c>
      <c r="G33" t="str">
        <f t="shared" si="5"/>
        <v>Управления Синтеза Византия Альбины</v>
      </c>
      <c r="H33" t="str">
        <f t="shared" si="6"/>
        <v>Человека</v>
      </c>
      <c r="I33" s="112" t="s">
        <v>4970</v>
      </c>
      <c r="J33" s="194" t="str">
        <f>IF(Терр1&lt;&gt;"",Терр1,"")</f>
        <v>Нижний Новгород</v>
      </c>
      <c r="K33" s="165"/>
      <c r="L33" s="179" t="str">
        <f>IF(OR(Терр1="",M33=""),"","Посвящённый филиала, Глава Иерархического Синтеза " &amp;H33&amp;" "&amp;Наименование_Подразделения&amp; " "&amp;G33 &amp; ", Высшей Школы Синтеза "  &amp; Изначальность &amp; " Изначальности "&amp; 193-A33 &amp; " Проявления ")</f>
        <v/>
      </c>
      <c r="M33" s="133"/>
      <c r="N33" s="119"/>
      <c r="O33" s="119"/>
      <c r="P33" s="119"/>
      <c r="Q33" s="119"/>
      <c r="R33" s="119"/>
      <c r="S33" s="119"/>
      <c r="T33" s="119"/>
    </row>
    <row r="34" spans="1:20" x14ac:dyDescent="0.25">
      <c r="A34">
        <f t="shared" si="4"/>
        <v>5</v>
      </c>
      <c r="C34" t="str">
        <f>IF(COUNTBLANK(J34:J35)=0," " &amp; 193-A34 &amp; " Проявления " &amp; Изначальность &amp; " Изначальности, Член "&amp;F34&amp;" Cовета МГК "&amp;J34, IF(COUNTBLANK(J34:J35)=1," " &amp; 193-A34 &amp; " Проявления " &amp; Изначальность &amp; " Изначальности, Сотрудник Метагалактического Центра " &amp; J34 &amp; " филиала МЦИС " &amp; УС, ""))</f>
        <v/>
      </c>
      <c r="E34">
        <f t="shared" si="3"/>
        <v>0</v>
      </c>
      <c r="F34" t="str">
        <f t="shared" si="7"/>
        <v>Местного</v>
      </c>
      <c r="G34" t="str">
        <f t="shared" si="5"/>
        <v>Управления Синтеза Византия Альбины</v>
      </c>
      <c r="H34" t="str">
        <f t="shared" si="6"/>
        <v>Человека</v>
      </c>
      <c r="I34" s="112" t="s">
        <v>4967</v>
      </c>
      <c r="J34" s="194" t="str">
        <f>IF(Терр2&lt;&gt;"",Терр2,"")</f>
        <v/>
      </c>
      <c r="K34" s="165"/>
      <c r="L34" s="181" t="str">
        <f>IF(OR(Терр2="",M34=""),"","Посвящённый филиала, Глава Иерархического Синтеза " &amp;H34&amp;" "&amp;Наименование_Подразделения&amp; " "&amp;G34 &amp; ", Высшей Школы Синтеза "  &amp; Изначальность &amp; " Изначальности "&amp; 193-A34 &amp; " Проявления ")</f>
        <v/>
      </c>
      <c r="M34" s="133"/>
      <c r="N34" s="119"/>
      <c r="O34" s="119"/>
      <c r="P34" s="119"/>
      <c r="Q34" s="119"/>
      <c r="R34" s="119"/>
      <c r="S34" s="119"/>
      <c r="T34" s="119"/>
    </row>
    <row r="35" spans="1:20" x14ac:dyDescent="0.25">
      <c r="A35">
        <f t="shared" si="4"/>
        <v>5</v>
      </c>
      <c r="C35" t="str">
        <f>IF(COUNTBLANK(J35)=0," " &amp; 193-A35 &amp; " Проявления " &amp; Изначальность &amp; " Изначальности, Сотрудник Метагалактического Центра " &amp; J35 &amp; " филиала МЦИС " &amp; УС, "")</f>
        <v/>
      </c>
      <c r="E35">
        <f t="shared" si="3"/>
        <v>0</v>
      </c>
      <c r="F35" t="str">
        <f t="shared" si="7"/>
        <v>Местного</v>
      </c>
      <c r="G35" t="str">
        <f t="shared" si="5"/>
        <v>Управления Синтеза Византия Альбины</v>
      </c>
      <c r="H35" t="str">
        <f t="shared" si="6"/>
        <v>Человека</v>
      </c>
      <c r="I35" s="112" t="s">
        <v>4964</v>
      </c>
      <c r="J35" s="194" t="str">
        <f>IF(Терр3&lt;&gt;"",Терр3,"")</f>
        <v/>
      </c>
      <c r="K35" s="165"/>
      <c r="L35" s="180" t="str">
        <f>IF(OR(Терр3="",M35=""),"","Посвящённый филиала, Глава Иерархического Синтеза " &amp;H35&amp;" "&amp;Наименование_Подразделения&amp; " "&amp;G35 &amp; ", Высшей Школы Синтеза "  &amp; Изначальность &amp; " Изначальности "&amp; 193-A35 &amp; " Проявления ")</f>
        <v/>
      </c>
      <c r="M35" s="133"/>
      <c r="N35" s="119"/>
      <c r="O35" s="119"/>
      <c r="P35" s="119"/>
      <c r="Q35" s="119"/>
      <c r="R35" s="119"/>
      <c r="S35" s="119"/>
      <c r="T35" s="119"/>
    </row>
    <row r="36" spans="1:20" x14ac:dyDescent="0.25">
      <c r="A36">
        <f t="shared" si="4"/>
        <v>5</v>
      </c>
      <c r="C36" t="str">
        <f>IF(COUNTBLANK(J36:J38)=0,", Школы Синтеза " &amp; 193-A36 &amp; " Проявления " &amp; Изначальность &amp; " Изначальности, " &amp; J36,IF(COUNTBLANK(J36:J38)=1," " &amp; 193-A36 &amp; " Проявления " &amp; Изначальность &amp; " Изначальности, Член "&amp;F36&amp;" Cовета МГК "&amp;J36, IF(COUNTBLANK(J36:J38)=2," " &amp; 193-A36 &amp; " Проявления " &amp; Изначальность &amp; " Изначальности, Сотрудник Метагалактического Центра " &amp; J36 &amp; " филиала МЦИС " &amp; УС, "")))</f>
        <v xml:space="preserve"> 188 Проявления 192 Изначальности, Сотрудник Метагалактического Центра  филиала МЦИС Кут Хуми Фаинь</v>
      </c>
      <c r="E36">
        <f t="shared" si="3"/>
        <v>0</v>
      </c>
      <c r="F36" t="str">
        <f t="shared" si="7"/>
        <v>Местного</v>
      </c>
      <c r="G36" t="str">
        <f t="shared" si="5"/>
        <v>Управления Синтеза Византия Альбины</v>
      </c>
      <c r="H36" t="str">
        <f t="shared" si="6"/>
        <v>Человека</v>
      </c>
      <c r="I36" s="112" t="s">
        <v>4961</v>
      </c>
      <c r="J36" s="194" t="str">
        <f>IF(Терр4&lt;&gt;"",Терр4,"")</f>
        <v/>
      </c>
      <c r="K36" s="165"/>
      <c r="L36" s="178" t="str">
        <f>IF(OR(Терр4="",M36=""),"","Посвящённый филиала, Глава Иерархического Синтеза " &amp;H36&amp;" "&amp;Наименование_Подразделения&amp; " "&amp;G36 &amp; ", Высшей Школы Синтеза "  &amp; Изначальность &amp; " Изначальности "&amp; 193-A36 &amp; " Проявления ")</f>
        <v/>
      </c>
      <c r="M36" s="133"/>
      <c r="N36" s="119"/>
      <c r="O36" s="119"/>
      <c r="P36" s="119"/>
      <c r="Q36" s="119"/>
      <c r="R36" s="119"/>
      <c r="S36" s="119"/>
      <c r="T36" s="119"/>
    </row>
    <row r="37" spans="1:20" x14ac:dyDescent="0.25">
      <c r="A37">
        <f t="shared" si="4"/>
        <v>5</v>
      </c>
      <c r="C37" t="str">
        <f>IF(COUNTBLANK(J37:J38)=0," " &amp; 193-A37 &amp; " Проявления " &amp; Изначальность &amp; " Изначальности, Член "&amp;F37&amp;" Cовета МГК "&amp;J37, IF(COUNTBLANK(J37:J38)=1," " &amp; 193-A37 &amp; " Проявления " &amp; Изначальность &amp; " Изначальности, Сотрудник Метагалактического Центра " &amp; J37 &amp; " филиала МЦИС " &amp; УС, ""))</f>
        <v xml:space="preserve"> 188 Проявления 192 Изначальности, Сотрудник Метагалактического Центра Нижнего Новгорода филиала МЦИС Кут Хуми Фаинь</v>
      </c>
      <c r="E37">
        <f t="shared" si="3"/>
        <v>0</v>
      </c>
      <c r="F37" t="str">
        <f t="shared" si="7"/>
        <v>Регионального</v>
      </c>
      <c r="G37" t="str">
        <f t="shared" si="5"/>
        <v>Управления Синтеза Византия Альбины</v>
      </c>
      <c r="H37" t="str">
        <f t="shared" si="6"/>
        <v>Человека</v>
      </c>
      <c r="I37" s="112" t="s">
        <v>4971</v>
      </c>
      <c r="J37" s="197" t="str">
        <f>IF(Терр1_МГК&lt;&gt;"",Терр1_МГК,"")</f>
        <v>Нижнего Новгорода</v>
      </c>
      <c r="K37" s="198" t="str">
        <f>IF(K12="","",K12)</f>
        <v>Р</v>
      </c>
      <c r="L37" s="179" t="str">
        <f>IF(OR(Терр1_МГК="",M37=""),"","Посвящённый филиала, Глава Иерархического Синтеза " &amp;H37&amp;" "&amp;Наименование_Подразделения&amp; " "&amp;G37 &amp; ", Член МГК " &amp; Терр1_МГК)</f>
        <v/>
      </c>
      <c r="M37" s="133"/>
      <c r="N37" s="119"/>
      <c r="O37" s="119"/>
      <c r="P37" s="119"/>
      <c r="Q37" s="119"/>
      <c r="R37" s="119"/>
      <c r="S37" s="119"/>
      <c r="T37" s="119"/>
    </row>
    <row r="38" spans="1:20" x14ac:dyDescent="0.25">
      <c r="A38">
        <f t="shared" si="4"/>
        <v>5</v>
      </c>
      <c r="C38" t="str">
        <f>IF(COUNTBLANK(J38)=0," " &amp; 193-A38 &amp; " Проявления " &amp; Изначальность &amp; " Изначальности, Сотрудник Метагалактического Центра " &amp; J38 &amp; " филиала МЦИС " &amp; УС, "")</f>
        <v/>
      </c>
      <c r="E38">
        <f t="shared" si="3"/>
        <v>0</v>
      </c>
      <c r="F38" t="str">
        <f t="shared" si="7"/>
        <v>Местного</v>
      </c>
      <c r="G38" t="str">
        <f t="shared" si="5"/>
        <v>Управления Синтеза Византия Альбины</v>
      </c>
      <c r="H38" t="str">
        <f t="shared" si="6"/>
        <v>Человека</v>
      </c>
      <c r="I38" s="112" t="s">
        <v>4968</v>
      </c>
      <c r="J38" s="197" t="str">
        <f>IF(Терр2_МГК&lt;&gt;"",Терр2_МГК,"")</f>
        <v/>
      </c>
      <c r="K38" s="198" t="str">
        <f t="shared" ref="K38:K40" si="10">IF(K13="","",K13)</f>
        <v/>
      </c>
      <c r="L38" s="181" t="str">
        <f>IF(OR(Терр2_МГК="",M38=""),"","Посвящённый филиала, Глава Иерархического Синтеза " &amp;H38&amp;" "&amp;Наименование_Подразделения&amp; " "&amp;G38 &amp; ", Член МГК " &amp; Терр2_МГК)</f>
        <v/>
      </c>
      <c r="M38" s="133"/>
      <c r="N38" s="119"/>
      <c r="O38" s="119"/>
      <c r="P38" s="119"/>
      <c r="Q38" s="119"/>
      <c r="R38" s="119"/>
      <c r="S38" s="119"/>
      <c r="T38" s="119"/>
    </row>
    <row r="39" spans="1:20" x14ac:dyDescent="0.25">
      <c r="A39">
        <f t="shared" si="4"/>
        <v>5</v>
      </c>
      <c r="C39" t="str">
        <f>IF(COUNTBLANK(J39:J41)=0,", Школы Синтеза " &amp; 193-A39 &amp; " Проявления " &amp; Изначальность &amp; " Изначальности, " &amp; J39,IF(COUNTBLANK(J39:J41)=1," " &amp; 193-A39 &amp; " Проявления " &amp; Изначальность &amp; " Изначальности, Член "&amp;F39&amp;" Cовета МГК "&amp;J39, IF(COUNTBLANK(J39:J41)=2," " &amp; 193-A39 &amp; " Проявления " &amp; Изначальность &amp; " Изначальности, Сотрудник Метагалактического Центра " &amp; J39 &amp; " филиала МЦИС " &amp; УС, "")))</f>
        <v xml:space="preserve"> 188 Проявления 192 Изначальности, Сотрудник Метагалактического Центра  филиала МЦИС Кут Хуми Фаинь</v>
      </c>
      <c r="E39">
        <f t="shared" si="3"/>
        <v>0</v>
      </c>
      <c r="F39" t="str">
        <f t="shared" si="7"/>
        <v>Местного</v>
      </c>
      <c r="G39" t="str">
        <f t="shared" si="5"/>
        <v>Управления Синтеза Византия Альбины</v>
      </c>
      <c r="H39" t="str">
        <f t="shared" si="6"/>
        <v>Человека</v>
      </c>
      <c r="I39" s="112" t="s">
        <v>4965</v>
      </c>
      <c r="J39" s="197" t="str">
        <f>IF(Терр3_МГК&lt;&gt;"",Терр3_МГК,"")</f>
        <v/>
      </c>
      <c r="K39" s="198" t="str">
        <f t="shared" si="10"/>
        <v/>
      </c>
      <c r="L39" s="180" t="str">
        <f>IF(OR(Терр3_МГК="",M39=""),"","Посвящённый филиала, Глава Иерархического Синтеза " &amp;H39&amp;" "&amp;Наименование_Подразделения&amp; " "&amp;G39 &amp; ", Член МГК " &amp; Терр3_МГК)</f>
        <v/>
      </c>
      <c r="M39" s="133"/>
      <c r="N39" s="119"/>
      <c r="O39" s="119"/>
      <c r="P39" s="119"/>
      <c r="Q39" s="119"/>
      <c r="R39" s="119"/>
      <c r="S39" s="119"/>
      <c r="T39" s="119"/>
    </row>
    <row r="40" spans="1:20" x14ac:dyDescent="0.25">
      <c r="A40">
        <f t="shared" si="4"/>
        <v>5</v>
      </c>
      <c r="C40" t="str">
        <f>IF(COUNTBLANK(J40:J41)=0," " &amp; 193-A40 &amp; " Проявления " &amp; Изначальность &amp; " Изначальности, Член "&amp;F40&amp;" Cовета МГК "&amp;J40, IF(COUNTBLANK(J40:J41)=1," " &amp; 193-A40 &amp; " Проявления " &amp; Изначальность &amp; " Изначальности, Сотрудник Метагалактического Центра " &amp; J40 &amp; " филиала МЦИС " &amp; УС, ""))</f>
        <v xml:space="preserve"> 188 Проявления 192 Изначальности, Сотрудник Метагалактического Центра  филиала МЦИС Кут Хуми Фаинь</v>
      </c>
      <c r="E40">
        <f t="shared" si="3"/>
        <v>0</v>
      </c>
      <c r="F40" t="str">
        <f t="shared" si="7"/>
        <v>Местного</v>
      </c>
      <c r="G40" t="str">
        <f t="shared" si="5"/>
        <v>Управления Синтеза Византия Альбины</v>
      </c>
      <c r="H40" t="str">
        <f t="shared" si="6"/>
        <v>Человека</v>
      </c>
      <c r="I40" s="112" t="s">
        <v>4962</v>
      </c>
      <c r="J40" s="197" t="str">
        <f>IF(Терр4_МГК&lt;&gt;"",Терр4_МГК,"")</f>
        <v/>
      </c>
      <c r="K40" s="198" t="str">
        <f t="shared" si="10"/>
        <v/>
      </c>
      <c r="L40" s="178" t="str">
        <f>IF(OR(Терр4_МГК="",M40=""),"","Посвящённый филиала, Глава Иерархического Синтеза " &amp;H40&amp;" "&amp;Наименование_Подразделения&amp; " "&amp;G40 &amp; ", Член МГК " &amp; Терр4_МГК)</f>
        <v/>
      </c>
      <c r="M40" s="133"/>
      <c r="N40" s="119"/>
      <c r="O40" s="119"/>
      <c r="P40" s="119"/>
      <c r="Q40" s="119"/>
      <c r="R40" s="119"/>
      <c r="S40" s="119"/>
      <c r="T40" s="119"/>
    </row>
    <row r="41" spans="1:20" x14ac:dyDescent="0.25">
      <c r="A41">
        <f t="shared" si="4"/>
        <v>5</v>
      </c>
      <c r="C41" t="str">
        <f>IF(COUNTBLANK(J41)=0," " &amp; 193-A41 &amp; " Проявления " &amp; Изначальность &amp; " Изначальности, Сотрудник Метагалактического Центра " &amp; J41 &amp; " филиала МЦИС " &amp; УС, "")</f>
        <v xml:space="preserve"> 188 Проявления 192 Изначальности, Сотрудник Метагалактического Центра Нижний Новгород филиала МЦИС Кут Хуми Фаинь</v>
      </c>
      <c r="E41">
        <f t="shared" si="3"/>
        <v>0</v>
      </c>
      <c r="F41" t="str">
        <f t="shared" si="7"/>
        <v>Местного</v>
      </c>
      <c r="G41" t="str">
        <f t="shared" si="5"/>
        <v>Управления Синтеза Византия Альбины</v>
      </c>
      <c r="H41" t="str">
        <f t="shared" si="6"/>
        <v>Человека</v>
      </c>
      <c r="I41" s="112" t="s">
        <v>4972</v>
      </c>
      <c r="J41" s="194" t="str">
        <f>IF(Терр1&lt;&gt;"",Терр1,"")</f>
        <v>Нижний Новгород</v>
      </c>
      <c r="K41" s="165"/>
      <c r="L41" s="179" t="str">
        <f>IF(OR(Терр1="",M41=""),"","Посвящённый филиала, Глава Иерархического Синтеза " &amp;H41&amp;" "&amp;Наименование_Подразделения&amp; " "&amp;G41 &amp; ", МЦИС " &amp; УС)</f>
        <v/>
      </c>
      <c r="M41" s="133"/>
      <c r="N41" s="119"/>
      <c r="O41" s="119"/>
      <c r="P41" s="119"/>
      <c r="Q41" s="119"/>
      <c r="R41" s="119"/>
      <c r="S41" s="119"/>
      <c r="T41" s="119"/>
    </row>
    <row r="42" spans="1:20" x14ac:dyDescent="0.25">
      <c r="A42">
        <f t="shared" si="4"/>
        <v>5</v>
      </c>
      <c r="C42" t="str">
        <f>IF(COUNTBLANK(J42:J44)=0,", Школы Синтеза " &amp; 193-A42 &amp; " Проявления " &amp; Изначальность &amp; " Изначальности, " &amp; J42,IF(COUNTBLANK(J42:J44)=1," " &amp; 193-A42 &amp; " Проявления " &amp; Изначальность &amp; " Изначальности, Член "&amp;F42&amp;" Cовета МГК "&amp;J42, IF(COUNTBLANK(J42:J44)=2," " &amp; 193-A42 &amp; " Проявления " &amp; Изначальность &amp; " Изначальности, Сотрудник Метагалактического Центра " &amp; J42 &amp; " филиала МЦИС " &amp; УС, "")))</f>
        <v/>
      </c>
      <c r="E42">
        <f t="shared" si="3"/>
        <v>0</v>
      </c>
      <c r="F42" t="str">
        <f t="shared" si="7"/>
        <v>Местного</v>
      </c>
      <c r="G42" t="str">
        <f t="shared" si="5"/>
        <v>Управления Синтеза Византия Альбины</v>
      </c>
      <c r="H42" t="str">
        <f t="shared" si="6"/>
        <v>Человека</v>
      </c>
      <c r="I42" s="112" t="s">
        <v>4969</v>
      </c>
      <c r="J42" s="194" t="str">
        <f>IF(Терр2&lt;&gt;"",Терр2,"")</f>
        <v/>
      </c>
      <c r="K42" s="165"/>
      <c r="L42" s="181" t="str">
        <f>IF(OR(Терр2="",M42=""),"","Посвящённый филиала, Глава Иерархического Синтеза " &amp;H42&amp;" "&amp;Наименование_Подразделения&amp; " "&amp;G42 &amp; ", МЦИС " &amp; УС)</f>
        <v/>
      </c>
      <c r="M42" s="133"/>
      <c r="N42" s="119"/>
      <c r="O42" s="119"/>
      <c r="P42" s="119"/>
      <c r="Q42" s="119"/>
      <c r="R42" s="119"/>
      <c r="S42" s="119"/>
      <c r="T42" s="119"/>
    </row>
    <row r="43" spans="1:20" x14ac:dyDescent="0.25">
      <c r="A43">
        <f t="shared" si="4"/>
        <v>5</v>
      </c>
      <c r="C43" t="str">
        <f>IF(COUNTBLANK(J43:J44)=0," " &amp; 193-A43 &amp; " Проявления " &amp; Изначальность &amp; " Изначальности, Член "&amp;F43&amp;" Cовета МГК "&amp;J43, IF(COUNTBLANK(J43:J44)=1," " &amp; 193-A43 &amp; " Проявления " &amp; Изначальность &amp; " Изначальности, Сотрудник Метагалактического Центра " &amp; J43 &amp; " филиала МЦИС " &amp; УС, ""))</f>
        <v/>
      </c>
      <c r="E43">
        <f t="shared" si="3"/>
        <v>0</v>
      </c>
      <c r="F43" t="str">
        <f t="shared" si="7"/>
        <v>Местного</v>
      </c>
      <c r="G43" t="str">
        <f t="shared" si="5"/>
        <v>Управления Синтеза Византия Альбины</v>
      </c>
      <c r="H43" t="str">
        <f t="shared" si="6"/>
        <v>Человека</v>
      </c>
      <c r="I43" s="112" t="s">
        <v>4966</v>
      </c>
      <c r="J43" s="194" t="str">
        <f>IF(Терр3&lt;&gt;"",Терр3,"")</f>
        <v/>
      </c>
      <c r="K43" s="165"/>
      <c r="L43" s="180" t="str">
        <f>IF(OR(Терр3="",M43=""),"","Посвящённый филиала, Глава Иерархического Синтеза " &amp;H43&amp;" "&amp;Наименование_Подразделения&amp; " "&amp;G43 &amp; ", МЦИС " &amp; УС)</f>
        <v/>
      </c>
      <c r="M43" s="133"/>
      <c r="N43" s="119"/>
      <c r="O43" s="119"/>
      <c r="P43" s="119"/>
      <c r="Q43" s="119"/>
      <c r="R43" s="119"/>
      <c r="S43" s="119"/>
      <c r="T43" s="119"/>
    </row>
    <row r="44" spans="1:20" x14ac:dyDescent="0.25">
      <c r="A44">
        <f t="shared" si="4"/>
        <v>5</v>
      </c>
      <c r="B44" s="174"/>
      <c r="C44" t="str">
        <f>IF(COUNTBLANK(J44)=0," " &amp; 193-A44 &amp; " Проявления " &amp; Изначальность &amp; " Изначальности, Сотрудник Метагалактического Центра " &amp; J44 &amp; " филиала МЦИС " &amp; УС, "")</f>
        <v/>
      </c>
      <c r="E44">
        <f t="shared" si="3"/>
        <v>0</v>
      </c>
      <c r="F44" t="str">
        <f t="shared" si="7"/>
        <v>Местного</v>
      </c>
      <c r="G44" t="str">
        <f t="shared" si="5"/>
        <v>Управления Синтеза Византия Альбины</v>
      </c>
      <c r="H44" t="str">
        <f t="shared" si="6"/>
        <v>Человека</v>
      </c>
      <c r="I44" s="112" t="s">
        <v>4963</v>
      </c>
      <c r="J44" s="194" t="str">
        <f>IF(Терр4&lt;&gt;"",Терр4,"")</f>
        <v/>
      </c>
      <c r="K44" s="165"/>
      <c r="L44" s="178" t="str">
        <f>IF(OR(Терр4="",M44=""),"","Посвящённый филиала, Глава Иерархического Синтеза " &amp;H44&amp;" "&amp;Наименование_Подразделения&amp; " "&amp;G44 &amp; ", МЦИС " &amp; УС)</f>
        <v/>
      </c>
      <c r="M44" s="133"/>
      <c r="N44" s="119"/>
      <c r="O44" s="119"/>
      <c r="P44" s="119"/>
      <c r="Q44" s="119"/>
      <c r="R44" s="119"/>
      <c r="S44" s="119"/>
      <c r="T44" s="119"/>
    </row>
    <row r="45" spans="1:20" x14ac:dyDescent="0.25">
      <c r="A45">
        <f t="shared" si="4"/>
        <v>5</v>
      </c>
      <c r="C45" t="str">
        <f>IF(COUNTBLANK(J45:J47)=0,", Школы Синтеза " &amp; 193-A45 &amp; " Проявления " &amp; Изначальность &amp; " Изначальности, " &amp; J45,IF(COUNTBLANK(J45:J47)=1," " &amp; 193-A45 &amp; " Проявления " &amp; Изначальность &amp; " Изначальности, Член "&amp;F45&amp;" Cовета МГК "&amp;J45, IF(COUNTBLANK(J45:J47)=2," " &amp; 193-A45 &amp; " Проявления " &amp; Изначальность &amp; " Изначальности, Сотрудник Метагалактического Центра " &amp; J45 &amp; " филиала МЦИС " &amp; УС, "")))</f>
        <v xml:space="preserve"> 188 Проявления 192 Изначальности, Сотрудник Метагалактического Центра Нижний Новгород филиала МЦИС Кут Хуми Фаинь</v>
      </c>
      <c r="E45">
        <f t="shared" si="3"/>
        <v>0</v>
      </c>
      <c r="F45" t="str">
        <f t="shared" si="7"/>
        <v>Местного</v>
      </c>
      <c r="G45" t="str">
        <f t="shared" si="5"/>
        <v>Управления Синтеза Византия Альбины</v>
      </c>
      <c r="H45" t="str">
        <f t="shared" si="6"/>
        <v>Человека</v>
      </c>
      <c r="I45" s="112" t="s">
        <v>4982</v>
      </c>
      <c r="J45" s="194" t="str">
        <f>IF(Терр1&lt;&gt;"",Терр1,"")</f>
        <v>Нижний Новгород</v>
      </c>
      <c r="K45" s="165"/>
      <c r="L45" s="179" t="str">
        <f>IF(OR(Терр1="",M45=""),"","Ученик филиала, Глава Цивилизационного Синтеза " &amp;H45&amp;" "&amp;Наименование_Подразделения&amp; " "&amp;G45 &amp; ", Высшей Школы Синтеза "  &amp; Изначальность &amp; " Изначальности "&amp; 193-A45 &amp; " Проявления ")</f>
        <v/>
      </c>
      <c r="M45" s="133"/>
      <c r="N45" s="119"/>
      <c r="O45" s="119"/>
      <c r="P45" s="119"/>
      <c r="Q45" s="119"/>
      <c r="R45" s="119"/>
      <c r="S45" s="119"/>
      <c r="T45" s="119"/>
    </row>
    <row r="46" spans="1:20" x14ac:dyDescent="0.25">
      <c r="A46">
        <f t="shared" si="4"/>
        <v>5</v>
      </c>
      <c r="C46" t="str">
        <f>IF(COUNTBLANK(J46:J47)=0," " &amp; 193-A46 &amp; " Проявления " &amp; Изначальность &amp; " Изначальности, Член "&amp;F46&amp;" Cовета МГК "&amp;J46, IF(COUNTBLANK(J46:J47)=1," " &amp; 193-A46 &amp; " Проявления " &amp; Изначальность &amp; " Изначальности, Сотрудник Метагалактического Центра " &amp; J46 &amp; " филиала МЦИС " &amp; УС, ""))</f>
        <v/>
      </c>
      <c r="E46">
        <f t="shared" si="3"/>
        <v>0</v>
      </c>
      <c r="F46" t="str">
        <f t="shared" si="7"/>
        <v>Местного</v>
      </c>
      <c r="G46" t="str">
        <f t="shared" si="5"/>
        <v>Управления Синтеза Византия Альбины</v>
      </c>
      <c r="H46" t="str">
        <f t="shared" si="6"/>
        <v>Человека</v>
      </c>
      <c r="I46" s="112" t="s">
        <v>4979</v>
      </c>
      <c r="J46" s="194" t="str">
        <f>IF(Терр2&lt;&gt;"",Терр2,"")</f>
        <v/>
      </c>
      <c r="K46" s="165"/>
      <c r="L46" s="181" t="str">
        <f>IF(OR(Терр2="",M46=""),"","Ученик филиала, Глава Цивилизационного Синтеза " &amp;H46&amp;" "&amp;Наименование_Подразделения&amp; " "&amp;G46 &amp; ", Высшей Школы Синтеза "  &amp; Изначальность &amp; " Изначальности "&amp; 193-A46 &amp; " Проявления ")</f>
        <v/>
      </c>
      <c r="M46" s="133"/>
      <c r="N46" s="119"/>
      <c r="O46" s="119"/>
      <c r="P46" s="119"/>
      <c r="Q46" s="119"/>
      <c r="R46" s="119"/>
      <c r="S46" s="119"/>
      <c r="T46" s="119"/>
    </row>
    <row r="47" spans="1:20" x14ac:dyDescent="0.25">
      <c r="A47">
        <f t="shared" si="4"/>
        <v>5</v>
      </c>
      <c r="C47" t="str">
        <f>IF(COUNTBLANK(J47)=0," " &amp; 193-A47 &amp; " Проявления " &amp; Изначальность &amp; " Изначальности, Сотрудник Метагалактического Центра " &amp; J47 &amp; " филиала МЦИС " &amp; УС, "")</f>
        <v/>
      </c>
      <c r="E47">
        <f t="shared" si="3"/>
        <v>0</v>
      </c>
      <c r="F47" t="str">
        <f t="shared" si="7"/>
        <v>Местного</v>
      </c>
      <c r="G47" t="str">
        <f t="shared" si="5"/>
        <v>Управления Синтеза Византия Альбины</v>
      </c>
      <c r="H47" t="str">
        <f t="shared" si="6"/>
        <v>Человека</v>
      </c>
      <c r="I47" s="112" t="s">
        <v>4976</v>
      </c>
      <c r="J47" s="194" t="str">
        <f>IF(Терр3&lt;&gt;"",Терр3,"")</f>
        <v/>
      </c>
      <c r="K47" s="165"/>
      <c r="L47" s="180" t="str">
        <f>IF(OR(Терр3="",M47=""),"","Ученик филиала, Глава Цивилизационного Синтеза " &amp;H47&amp;" "&amp;Наименование_Подразделения&amp; " "&amp;G47 &amp; ", Высшей Школы Синтеза "  &amp; Изначальность &amp; " Изначальности "&amp; 193-A47 &amp; " Проявления ")</f>
        <v/>
      </c>
      <c r="M47" s="133"/>
      <c r="N47" s="119"/>
      <c r="O47" s="119"/>
      <c r="P47" s="119"/>
      <c r="Q47" s="119"/>
      <c r="R47" s="119"/>
      <c r="S47" s="119"/>
      <c r="T47" s="119"/>
    </row>
    <row r="48" spans="1:20" x14ac:dyDescent="0.25">
      <c r="A48">
        <f t="shared" si="4"/>
        <v>5</v>
      </c>
      <c r="C48" t="str">
        <f>IF(COUNTBLANK(J48:J50)=0,", Школы Синтеза " &amp; 193-A48 &amp; " Проявления " &amp; Изначальность &amp; " Изначальности, " &amp; J48,IF(COUNTBLANK(J48:J50)=1," " &amp; 193-A48 &amp; " Проявления " &amp; Изначальность &amp; " Изначальности, Член "&amp;F48&amp;" Cовета МГК "&amp;J48, IF(COUNTBLANK(J48:J50)=2," " &amp; 193-A48 &amp; " Проявления " &amp; Изначальность &amp; " Изначальности, Сотрудник Метагалактического Центра " &amp; J48 &amp; " филиала МЦИС " &amp; УС, "")))</f>
        <v xml:space="preserve"> 188 Проявления 192 Изначальности, Сотрудник Метагалактического Центра  филиала МЦИС Кут Хуми Фаинь</v>
      </c>
      <c r="E48">
        <f t="shared" si="3"/>
        <v>0</v>
      </c>
      <c r="F48" t="str">
        <f t="shared" si="7"/>
        <v>Местного</v>
      </c>
      <c r="G48" t="str">
        <f t="shared" si="5"/>
        <v>Управления Синтеза Византия Альбины</v>
      </c>
      <c r="H48" t="str">
        <f t="shared" si="6"/>
        <v>Человека</v>
      </c>
      <c r="I48" s="112" t="s">
        <v>4973</v>
      </c>
      <c r="J48" s="194" t="str">
        <f>IF(Терр4&lt;&gt;"",Терр4,"")</f>
        <v/>
      </c>
      <c r="K48" s="165"/>
      <c r="L48" s="178" t="str">
        <f>IF(OR(Терр4="",M48=""),"","Ученик филиала, Глава Цивилизационного Синтеза " &amp;H48&amp;" "&amp;Наименование_Подразделения&amp; " "&amp;G48 &amp; ", Высшей Школы Синтеза "  &amp; Изначальность &amp; " Изначальности "&amp; 193-A48 &amp; " Проявления ")</f>
        <v/>
      </c>
      <c r="M48" s="133"/>
      <c r="N48" s="119"/>
      <c r="O48" s="119"/>
      <c r="P48" s="119"/>
      <c r="Q48" s="119"/>
      <c r="R48" s="119"/>
      <c r="S48" s="119"/>
      <c r="T48" s="119"/>
    </row>
    <row r="49" spans="1:20" x14ac:dyDescent="0.25">
      <c r="A49">
        <f t="shared" si="4"/>
        <v>5</v>
      </c>
      <c r="C49" t="str">
        <f>IF(COUNTBLANK(J49:J50)=0," " &amp; 193-A49 &amp; " Проявления " &amp; Изначальность &amp; " Изначальности, Член "&amp;F49&amp;" Cовета МГК "&amp;J49, IF(COUNTBLANK(J49:J50)=1," " &amp; 193-A49 &amp; " Проявления " &amp; Изначальность &amp; " Изначальности, Сотрудник Метагалактического Центра " &amp; J49 &amp; " филиала МЦИС " &amp; УС, ""))</f>
        <v xml:space="preserve"> 188 Проявления 192 Изначальности, Сотрудник Метагалактического Центра Нижнего Новгорода филиала МЦИС Кут Хуми Фаинь</v>
      </c>
      <c r="E49">
        <f t="shared" si="3"/>
        <v>0</v>
      </c>
      <c r="F49" t="str">
        <f t="shared" si="7"/>
        <v>Регионального</v>
      </c>
      <c r="G49" t="str">
        <f t="shared" si="5"/>
        <v>Управления Синтеза Византия Альбины</v>
      </c>
      <c r="H49" t="str">
        <f t="shared" si="6"/>
        <v>Человека</v>
      </c>
      <c r="I49" s="112" t="s">
        <v>4983</v>
      </c>
      <c r="J49" s="197" t="str">
        <f>IF(Терр1_МГК&lt;&gt;"",Терр1_МГК,"")</f>
        <v>Нижнего Новгорода</v>
      </c>
      <c r="K49" s="198" t="str">
        <f>IF(K12="","",K12)</f>
        <v>Р</v>
      </c>
      <c r="L49" s="179" t="str">
        <f>IF(OR(Терр1_МГК="",M49=""),"","Ученик филиала, Глава Цивилизационного Синтеза " &amp;H49&amp;" "&amp;Наименование_Подразделения&amp; " "&amp;G49 &amp; ", Член МГК " &amp; Терр1_МГК)</f>
        <v/>
      </c>
      <c r="M49" s="133"/>
      <c r="N49" s="119"/>
      <c r="O49" s="119"/>
      <c r="P49" s="119"/>
      <c r="Q49" s="119"/>
      <c r="R49" s="119"/>
      <c r="S49" s="119"/>
      <c r="T49" s="119"/>
    </row>
    <row r="50" spans="1:20" x14ac:dyDescent="0.25">
      <c r="A50">
        <f t="shared" si="4"/>
        <v>5</v>
      </c>
      <c r="C50" t="str">
        <f>IF(COUNTBLANK(J50)=0," " &amp; 193-A50 &amp; " Проявления " &amp; Изначальность &amp; " Изначальности, Сотрудник Метагалактического Центра " &amp; J50 &amp; " филиала МЦИС " &amp; УС, "")</f>
        <v/>
      </c>
      <c r="E50">
        <f t="shared" si="3"/>
        <v>0</v>
      </c>
      <c r="F50" t="str">
        <f t="shared" si="7"/>
        <v>Местного</v>
      </c>
      <c r="G50" t="str">
        <f t="shared" si="5"/>
        <v>Управления Синтеза Византия Альбины</v>
      </c>
      <c r="H50" t="str">
        <f t="shared" si="6"/>
        <v>Человека</v>
      </c>
      <c r="I50" s="112" t="s">
        <v>4980</v>
      </c>
      <c r="J50" s="197" t="str">
        <f>IF(Терр2_МГК&lt;&gt;"",Терр2_МГК,"")</f>
        <v/>
      </c>
      <c r="K50" s="198" t="str">
        <f t="shared" ref="K50:K52" si="11">IF(K13="","",K13)</f>
        <v/>
      </c>
      <c r="L50" s="181" t="str">
        <f>IF(OR(Терр2_МГК="",M50=""),"","Ученик филиала, Глава Цивилизационного Синтеза " &amp;H50&amp;" "&amp;Наименование_Подразделения&amp; " "&amp;G50 &amp; ", Член МГК " &amp; Терр2_МГК)</f>
        <v/>
      </c>
      <c r="M50" s="133"/>
      <c r="N50" s="119"/>
      <c r="O50" s="119"/>
      <c r="P50" s="119"/>
      <c r="Q50" s="119"/>
      <c r="R50" s="119"/>
      <c r="S50" s="119"/>
      <c r="T50" s="119"/>
    </row>
    <row r="51" spans="1:20" x14ac:dyDescent="0.25">
      <c r="A51">
        <f t="shared" si="4"/>
        <v>5</v>
      </c>
      <c r="C51" t="str">
        <f>IF(COUNTBLANK(J51:J53)=0,", Школы Синтеза " &amp; 193-A51 &amp; " Проявления " &amp; Изначальность &amp; " Изначальности, " &amp; J51,IF(COUNTBLANK(J51:J53)=1," " &amp; 193-A51 &amp; " Проявления " &amp; Изначальность &amp; " Изначальности, Член "&amp;F51&amp;" Cовета МГК "&amp;J51, IF(COUNTBLANK(J51:J53)=2," " &amp; 193-A51 &amp; " Проявления " &amp; Изначальность &amp; " Изначальности, Сотрудник Метагалактического Центра " &amp; J51 &amp; " филиала МЦИС " &amp; УС, "")))</f>
        <v xml:space="preserve"> 188 Проявления 192 Изначальности, Сотрудник Метагалактического Центра  филиала МЦИС Кут Хуми Фаинь</v>
      </c>
      <c r="E51">
        <f t="shared" si="3"/>
        <v>0</v>
      </c>
      <c r="F51" t="str">
        <f t="shared" si="7"/>
        <v>Местного</v>
      </c>
      <c r="G51" t="str">
        <f t="shared" si="5"/>
        <v>Управления Синтеза Византия Альбины</v>
      </c>
      <c r="H51" t="str">
        <f t="shared" si="6"/>
        <v>Человека</v>
      </c>
      <c r="I51" s="112" t="s">
        <v>4977</v>
      </c>
      <c r="J51" s="197" t="str">
        <f>IF(Терр3_МГК&lt;&gt;"",Терр3_МГК,"")</f>
        <v/>
      </c>
      <c r="K51" s="198" t="str">
        <f t="shared" si="11"/>
        <v/>
      </c>
      <c r="L51" s="180" t="str">
        <f>IF(OR(Терр3_МГК="",M51=""),"","Ученик филиала, Глава Цивилизационного Синтеза " &amp;H51&amp;" "&amp;Наименование_Подразделения&amp; " "&amp;G51 &amp; ", Член МГК " &amp; Терр3_МГК)</f>
        <v/>
      </c>
      <c r="M51" s="133"/>
      <c r="N51" s="119"/>
      <c r="O51" s="119"/>
      <c r="P51" s="119"/>
      <c r="Q51" s="119"/>
      <c r="R51" s="119"/>
      <c r="S51" s="119"/>
      <c r="T51" s="119"/>
    </row>
    <row r="52" spans="1:20" x14ac:dyDescent="0.25">
      <c r="A52">
        <f t="shared" si="4"/>
        <v>5</v>
      </c>
      <c r="C52" t="str">
        <f>IF(COUNTBLANK(J52:J53)=0," " &amp; 193-A52 &amp; " Проявления " &amp; Изначальность &amp; " Изначальности, Член "&amp;F52&amp;" Cовета МГК "&amp;J52, IF(COUNTBLANK(J52:J53)=1," " &amp; 193-A52 &amp; " Проявления " &amp; Изначальность &amp; " Изначальности, Сотрудник Метагалактического Центра " &amp; J52 &amp; " филиала МЦИС " &amp; УС, ""))</f>
        <v xml:space="preserve"> 188 Проявления 192 Изначальности, Сотрудник Метагалактического Центра  филиала МЦИС Кут Хуми Фаинь</v>
      </c>
      <c r="E52">
        <f t="shared" si="3"/>
        <v>0</v>
      </c>
      <c r="F52" t="str">
        <f t="shared" si="7"/>
        <v>Местного</v>
      </c>
      <c r="G52" t="str">
        <f t="shared" si="5"/>
        <v>Управления Синтеза Византия Альбины</v>
      </c>
      <c r="H52" t="str">
        <f t="shared" si="6"/>
        <v>Человека</v>
      </c>
      <c r="I52" s="112" t="s">
        <v>4974</v>
      </c>
      <c r="J52" s="197" t="str">
        <f>IF(Терр4_МГК&lt;&gt;"",Терр4_МГК,"")</f>
        <v/>
      </c>
      <c r="K52" s="198" t="str">
        <f t="shared" si="11"/>
        <v/>
      </c>
      <c r="L52" s="178" t="str">
        <f>IF(OR(Терр4_МГК="",M52=""),"","Ученик филиала, Глава Цивилизационного Синтеза " &amp;H52&amp;" "&amp;Наименование_Подразделения&amp; " "&amp;G52 &amp; ", Член МГК " &amp; Терр4_МГК)</f>
        <v/>
      </c>
      <c r="M52" s="133"/>
      <c r="N52" s="119"/>
      <c r="O52" s="119"/>
      <c r="P52" s="119"/>
      <c r="Q52" s="119"/>
      <c r="R52" s="119"/>
      <c r="S52" s="119"/>
      <c r="T52" s="119"/>
    </row>
    <row r="53" spans="1:20" x14ac:dyDescent="0.25">
      <c r="A53">
        <f t="shared" si="4"/>
        <v>5</v>
      </c>
      <c r="C53" t="str">
        <f>IF(COUNTBLANK(J53)=0," " &amp; 193-A53 &amp; " Проявления " &amp; Изначальность &amp; " Изначальности, Сотрудник Метагалактического Центра " &amp; J53 &amp; " филиала МЦИС " &amp; УС, "")</f>
        <v xml:space="preserve"> 188 Проявления 192 Изначальности, Сотрудник Метагалактического Центра Нижний Новгород филиала МЦИС Кут Хуми Фаинь</v>
      </c>
      <c r="E53">
        <f t="shared" si="3"/>
        <v>0</v>
      </c>
      <c r="F53" t="str">
        <f t="shared" si="7"/>
        <v>Местного</v>
      </c>
      <c r="G53" t="str">
        <f t="shared" si="5"/>
        <v>Управления Синтеза Византия Альбины</v>
      </c>
      <c r="H53" t="str">
        <f t="shared" si="6"/>
        <v>Человека</v>
      </c>
      <c r="I53" s="112" t="s">
        <v>4984</v>
      </c>
      <c r="J53" s="194" t="str">
        <f>IF(Терр1&lt;&gt;"",Терр1,"")</f>
        <v>Нижний Новгород</v>
      </c>
      <c r="K53" s="165"/>
      <c r="L53" s="179" t="str">
        <f>IF(OR(Терр1="",M53=""),"","Ученик филиала, Глава Цивилизационного Синтеза " &amp;H53&amp;" "&amp;Наименование_Подразделения&amp; " "&amp;G53 &amp; ", МЦИС " &amp; УС)</f>
        <v/>
      </c>
      <c r="M53" s="133"/>
      <c r="N53" s="119"/>
      <c r="O53" s="119"/>
      <c r="P53" s="119"/>
      <c r="Q53" s="119"/>
      <c r="R53" s="119"/>
      <c r="S53" s="119"/>
      <c r="T53" s="119"/>
    </row>
    <row r="54" spans="1:20" x14ac:dyDescent="0.25">
      <c r="A54">
        <f t="shared" si="4"/>
        <v>5</v>
      </c>
      <c r="C54" t="str">
        <f>IF(COUNTBLANK(J54:J56)=0,", Школы Синтеза " &amp; 193-A54 &amp; " Проявления " &amp; Изначальность &amp; " Изначальности, " &amp; J54,IF(COUNTBLANK(J54:J56)=1," " &amp; 193-A54 &amp; " Проявления " &amp; Изначальность &amp; " Изначальности, Член "&amp;F54&amp;" Cовета МГК "&amp;J54, IF(COUNTBLANK(J54:J56)=2," " &amp; 193-A54 &amp; " Проявления " &amp; Изначальность &amp; " Изначальности, Сотрудник Метагалактического Центра " &amp; J54 &amp; " филиала МЦИС " &amp; УС, "")))</f>
        <v/>
      </c>
      <c r="E54">
        <f t="shared" si="3"/>
        <v>0</v>
      </c>
      <c r="F54" t="str">
        <f t="shared" si="7"/>
        <v>Местного</v>
      </c>
      <c r="G54" t="str">
        <f t="shared" si="5"/>
        <v>Управления Синтеза Византия Альбины</v>
      </c>
      <c r="H54" t="str">
        <f t="shared" si="6"/>
        <v>Человека</v>
      </c>
      <c r="I54" s="112" t="s">
        <v>4981</v>
      </c>
      <c r="J54" s="194" t="str">
        <f>IF(Терр2&lt;&gt;"",Терр2,"")</f>
        <v/>
      </c>
      <c r="K54" s="165"/>
      <c r="L54" s="181" t="str">
        <f>IF(OR(Терр2="",M54=""),"","Ученик филиала, Глава Цивилизационного Синтеза " &amp;H54&amp;" "&amp;Наименование_Подразделения&amp; " "&amp;G54 &amp; ", МЦИС " &amp; УС)</f>
        <v/>
      </c>
      <c r="M54" s="133"/>
      <c r="N54" s="119"/>
      <c r="O54" s="119"/>
      <c r="P54" s="119"/>
      <c r="Q54" s="119"/>
      <c r="R54" s="119"/>
      <c r="S54" s="119"/>
      <c r="T54" s="119"/>
    </row>
    <row r="55" spans="1:20" x14ac:dyDescent="0.25">
      <c r="A55">
        <f t="shared" si="4"/>
        <v>5</v>
      </c>
      <c r="C55" t="str">
        <f>IF(COUNTBLANK(J55:J56)=0," " &amp; 193-A55 &amp; " Проявления " &amp; Изначальность &amp; " Изначальности, Член "&amp;F55&amp;" Cовета МГК "&amp;J55, IF(COUNTBLANK(J55:J56)=1," " &amp; 193-A55 &amp; " Проявления " &amp; Изначальность &amp; " Изначальности, Сотрудник Метагалактического Центра " &amp; J55 &amp; " филиала МЦИС " &amp; УС, ""))</f>
        <v/>
      </c>
      <c r="E55">
        <f t="shared" si="3"/>
        <v>0</v>
      </c>
      <c r="F55" t="str">
        <f t="shared" si="7"/>
        <v>Местного</v>
      </c>
      <c r="G55" t="str">
        <f t="shared" si="5"/>
        <v>Управления Синтеза Византия Альбины</v>
      </c>
      <c r="H55" t="str">
        <f t="shared" si="6"/>
        <v>Человека</v>
      </c>
      <c r="I55" s="112" t="s">
        <v>4978</v>
      </c>
      <c r="J55" s="194" t="str">
        <f>IF(Терр3&lt;&gt;"",Терр3,"")</f>
        <v/>
      </c>
      <c r="K55" s="165"/>
      <c r="L55" s="180" t="str">
        <f>IF(OR(Терр3="",M55=""),"","Ученик филиала, Глава Цивилизационного Синтеза " &amp;H55&amp;" "&amp;Наименование_Подразделения&amp; " "&amp;G55 &amp; ", МЦИС " &amp; УС)</f>
        <v/>
      </c>
      <c r="M55" s="133"/>
      <c r="N55" s="119"/>
      <c r="O55" s="119"/>
      <c r="P55" s="119"/>
      <c r="Q55" s="119"/>
      <c r="R55" s="119"/>
      <c r="S55" s="119"/>
      <c r="T55" s="119"/>
    </row>
    <row r="56" spans="1:20" x14ac:dyDescent="0.25">
      <c r="A56">
        <f t="shared" si="4"/>
        <v>5</v>
      </c>
      <c r="B56" s="174"/>
      <c r="C56" t="str">
        <f>IF(COUNTBLANK(J56)=0," " &amp; 193-A56 &amp; " Проявления " &amp; Изначальность &amp; " Изначальности, Сотрудник Метагалактического Центра " &amp; J56 &amp; " филиала МЦИС " &amp; УС, "")</f>
        <v/>
      </c>
      <c r="E56">
        <f t="shared" si="3"/>
        <v>0</v>
      </c>
      <c r="F56" t="str">
        <f t="shared" si="7"/>
        <v>Местного</v>
      </c>
      <c r="G56" t="str">
        <f t="shared" si="5"/>
        <v>Управления Синтеза Византия Альбины</v>
      </c>
      <c r="H56" t="str">
        <f t="shared" si="6"/>
        <v>Человека</v>
      </c>
      <c r="I56" s="112" t="s">
        <v>4975</v>
      </c>
      <c r="J56" s="194" t="str">
        <f>IF(Терр4&lt;&gt;"",Терр4,"")</f>
        <v/>
      </c>
      <c r="K56" s="165"/>
      <c r="L56" s="178" t="str">
        <f>IF(OR(Терр4="",M56=""),"","Ученик филиала, Глава Цивилизационного Синтеза " &amp;H56&amp;" "&amp;Наименование_Подразделения&amp; " "&amp;G56 &amp; ", МЦИС " &amp; УС)</f>
        <v/>
      </c>
      <c r="M56" s="133"/>
      <c r="N56" s="119"/>
      <c r="O56" s="119"/>
      <c r="P56" s="119"/>
      <c r="Q56" s="119"/>
      <c r="R56" s="119"/>
      <c r="S56" s="119"/>
      <c r="T56" s="119"/>
    </row>
    <row r="57" spans="1:20" x14ac:dyDescent="0.25">
      <c r="A57">
        <f t="shared" si="4"/>
        <v>5</v>
      </c>
      <c r="C57" t="str">
        <f>IF(COUNTBLANK(J57:J59)=0,", Школы Синтеза " &amp; 193-A57 &amp; " Проявления " &amp; Изначальность &amp; " Изначальности, " &amp; J57,IF(COUNTBLANK(J57:J59)=1," " &amp; 193-A57 &amp; " Проявления " &amp; Изначальность &amp; " Изначальности, Член "&amp;F57&amp;" Cовета МГК "&amp;J57, IF(COUNTBLANK(J57:J59)=2," " &amp; 193-A57 &amp; " Проявления " &amp; Изначальность &amp; " Изначальности, Сотрудник Метагалактического Центра " &amp; J57 &amp; " филиала МЦИС " &amp; УС, "")))</f>
        <v xml:space="preserve"> 188 Проявления 192 Изначальности, Сотрудник Метагалактического Центра Нижний Новгород филиала МЦИС Кут Хуми Фаинь</v>
      </c>
      <c r="E57">
        <f t="shared" si="3"/>
        <v>0</v>
      </c>
      <c r="F57" t="str">
        <f t="shared" si="7"/>
        <v>Местного</v>
      </c>
      <c r="G57" t="str">
        <f t="shared" si="5"/>
        <v>Управления Синтеза Византия Альбины</v>
      </c>
      <c r="H57" t="str">
        <f t="shared" si="6"/>
        <v>Человека</v>
      </c>
      <c r="I57" s="112" t="s">
        <v>5102</v>
      </c>
      <c r="J57" s="194" t="str">
        <f>IF(Терр1&lt;&gt;"",Терр1,"")</f>
        <v>Нижний Новгород</v>
      </c>
      <c r="K57" s="165"/>
      <c r="L57" s="179" t="str">
        <f>IF(OR(Терр1="",M57=""),"","Человек Изначальный, Глава Психодинамического Синтеза " &amp;H57&amp;" "&amp;Наименование_Подразделения&amp; " "&amp;G57 &amp; ", Высшей Школы Синтеза "  &amp; Изначальность &amp; " Изначальности "&amp; 193-A57 &amp; " Проявления ")</f>
        <v/>
      </c>
      <c r="M57" s="133"/>
      <c r="N57" s="119"/>
      <c r="O57" s="119"/>
      <c r="P57" s="119"/>
      <c r="Q57" s="119"/>
      <c r="R57" s="119"/>
      <c r="S57" s="119"/>
      <c r="T57" s="119"/>
    </row>
    <row r="58" spans="1:20" x14ac:dyDescent="0.25">
      <c r="A58">
        <f t="shared" si="4"/>
        <v>5</v>
      </c>
      <c r="C58" t="str">
        <f>IF(COUNTBLANK(J58:J59)=0," " &amp; 193-A58 &amp; " Проявления " &amp; Изначальность &amp; " Изначальности, Член "&amp;F58&amp;" Cовета МГК "&amp;J58, IF(COUNTBLANK(J58:J59)=1," " &amp; 193-A58 &amp; " Проявления " &amp; Изначальность &amp; " Изначальности, Сотрудник Метагалактического Центра " &amp; J58 &amp; " филиала МЦИС " &amp; УС, ""))</f>
        <v/>
      </c>
      <c r="E58">
        <f t="shared" si="3"/>
        <v>0</v>
      </c>
      <c r="F58" t="str">
        <f t="shared" si="7"/>
        <v>Местного</v>
      </c>
      <c r="G58" t="str">
        <f t="shared" si="5"/>
        <v>Управления Синтеза Византия Альбины</v>
      </c>
      <c r="H58" t="str">
        <f t="shared" si="6"/>
        <v>Человека</v>
      </c>
      <c r="I58" s="112" t="s">
        <v>5103</v>
      </c>
      <c r="J58" s="194" t="str">
        <f>IF(Терр2&lt;&gt;"",Терр2,"")</f>
        <v/>
      </c>
      <c r="K58" s="165"/>
      <c r="L58" s="181" t="str">
        <f>IF(OR(Терр2="",M58=""),"","Человек Изначальный, Глава Психодинамического Синтеза " &amp;H58&amp;" "&amp;Наименование_Подразделения&amp; " "&amp;G58 &amp; ", Высшей Школы Синтеза "  &amp; Изначальность &amp; " Изначальности "&amp; 193-A58 &amp; " Проявления ")</f>
        <v/>
      </c>
      <c r="M58" s="133"/>
      <c r="N58" s="119"/>
      <c r="O58" s="119"/>
      <c r="P58" s="119"/>
      <c r="Q58" s="119"/>
      <c r="R58" s="119"/>
      <c r="S58" s="119"/>
      <c r="T58" s="119"/>
    </row>
    <row r="59" spans="1:20" x14ac:dyDescent="0.25">
      <c r="A59">
        <f t="shared" si="4"/>
        <v>5</v>
      </c>
      <c r="C59" t="str">
        <f>IF(COUNTBLANK(J59)=0," " &amp; 193-A59 &amp; " Проявления " &amp; Изначальность &amp; " Изначальности, Сотрудник Метагалактического Центра " &amp; J59 &amp; " филиала МЦИС " &amp; УС, "")</f>
        <v/>
      </c>
      <c r="E59">
        <f t="shared" si="3"/>
        <v>0</v>
      </c>
      <c r="F59" t="str">
        <f t="shared" si="7"/>
        <v>Местного</v>
      </c>
      <c r="G59" t="str">
        <f t="shared" si="5"/>
        <v>Управления Синтеза Византия Альбины</v>
      </c>
      <c r="H59" t="str">
        <f t="shared" si="6"/>
        <v>Человека</v>
      </c>
      <c r="I59" s="112" t="s">
        <v>5104</v>
      </c>
      <c r="J59" s="194" t="str">
        <f>IF(Терр3&lt;&gt;"",Терр3,"")</f>
        <v/>
      </c>
      <c r="K59" s="165"/>
      <c r="L59" s="180" t="str">
        <f>IF(OR(Терр3="",M59=""),"","Человек Изначальный, Глава Психодинамического Синтеза " &amp;H59&amp;" "&amp;Наименование_Подразделения&amp; " "&amp;G59 &amp; ", Высшей Школы Синтеза "  &amp; Изначальность &amp; " Изначальности "&amp; 193-A59 &amp; " Проявления ")</f>
        <v/>
      </c>
      <c r="M59" s="133"/>
      <c r="N59" s="119"/>
      <c r="O59" s="119"/>
      <c r="P59" s="119"/>
      <c r="Q59" s="119"/>
      <c r="R59" s="119"/>
      <c r="S59" s="119"/>
      <c r="T59" s="119"/>
    </row>
    <row r="60" spans="1:20" x14ac:dyDescent="0.25">
      <c r="A60">
        <f t="shared" si="4"/>
        <v>5</v>
      </c>
      <c r="C60" t="str">
        <f>IF(COUNTBLANK(J60:J62)=0,", Школы Синтеза " &amp; 193-A60 &amp; " Проявления " &amp; Изначальность &amp; " Изначальности, " &amp; J60,IF(COUNTBLANK(J60:J62)=1," " &amp; 193-A60 &amp; " Проявления " &amp; Изначальность &amp; " Изначальности, Член "&amp;F60&amp;" Cовета МГК "&amp;J60, IF(COUNTBLANK(J60:J62)=2," " &amp; 193-A60 &amp; " Проявления " &amp; Изначальность &amp; " Изначальности, Сотрудник Метагалактического Центра " &amp; J60 &amp; " филиала МЦИС " &amp; УС, "")))</f>
        <v xml:space="preserve"> 188 Проявления 192 Изначальности, Сотрудник Метагалактического Центра  филиала МЦИС Кут Хуми Фаинь</v>
      </c>
      <c r="E60">
        <f t="shared" si="3"/>
        <v>0</v>
      </c>
      <c r="F60" t="str">
        <f t="shared" si="7"/>
        <v>Местного</v>
      </c>
      <c r="G60" t="str">
        <f t="shared" si="5"/>
        <v>Управления Синтеза Византия Альбины</v>
      </c>
      <c r="H60" t="str">
        <f t="shared" si="6"/>
        <v>Человека</v>
      </c>
      <c r="I60" s="112" t="s">
        <v>5105</v>
      </c>
      <c r="J60" s="194" t="str">
        <f>IF(Терр4&lt;&gt;"",Терр4,"")</f>
        <v/>
      </c>
      <c r="K60" s="165"/>
      <c r="L60" s="178" t="str">
        <f>IF(OR(Терр4="",M60=""),"","Человек Изначальный, Глава Психодинамического Синтеза " &amp;H60&amp;" "&amp;Наименование_Подразделения&amp; " "&amp;G60 &amp; ", Высшей Школы Синтеза "  &amp; Изначальность &amp; " Изначальности "&amp; 193-A60 &amp; " Проявления ")</f>
        <v/>
      </c>
      <c r="M60" s="133"/>
      <c r="N60" s="119"/>
      <c r="O60" s="119"/>
      <c r="P60" s="119"/>
      <c r="Q60" s="119"/>
      <c r="R60" s="119"/>
      <c r="S60" s="119"/>
      <c r="T60" s="119"/>
    </row>
    <row r="61" spans="1:20" x14ac:dyDescent="0.25">
      <c r="A61">
        <f t="shared" si="4"/>
        <v>5</v>
      </c>
      <c r="C61" t="str">
        <f>IF(COUNTBLANK(J61:J62)=0," " &amp; 193-A61 &amp; " Проявления " &amp; Изначальность &amp; " Изначальности, Член "&amp;F61&amp;" Cовета МГК "&amp;J61, IF(COUNTBLANK(J61:J62)=1," " &amp; 193-A61 &amp; " Проявления " &amp; Изначальность &amp; " Изначальности, Сотрудник Метагалактического Центра " &amp; J61 &amp; " филиала МЦИС " &amp; УС, ""))</f>
        <v xml:space="preserve"> 188 Проявления 192 Изначальности, Сотрудник Метагалактического Центра Нижнего Новгорода филиала МЦИС Кут Хуми Фаинь</v>
      </c>
      <c r="E61">
        <f t="shared" si="3"/>
        <v>0</v>
      </c>
      <c r="F61" t="str">
        <f t="shared" si="7"/>
        <v>Регионального</v>
      </c>
      <c r="G61" t="str">
        <f t="shared" si="5"/>
        <v>Управления Синтеза Византия Альбины</v>
      </c>
      <c r="H61" t="str">
        <f t="shared" si="6"/>
        <v>Человека</v>
      </c>
      <c r="I61" s="112" t="s">
        <v>5106</v>
      </c>
      <c r="J61" s="197" t="str">
        <f>IF(Терр1_МГК&lt;&gt;"",Терр1_МГК,"")</f>
        <v>Нижнего Новгорода</v>
      </c>
      <c r="K61" s="198" t="str">
        <f>IF(K12="","",K12)</f>
        <v>Р</v>
      </c>
      <c r="L61" s="179" t="str">
        <f>IF(OR(Терр1_МГК="",M61=""),"","Человек Изначальный, Глава Психодинамического Синтеза " &amp;H61&amp;" "&amp;Наименование_Подразделения&amp; " "&amp;G61 &amp; ", Член МГК " &amp; Терр1_МГК)</f>
        <v/>
      </c>
      <c r="M61" s="133"/>
      <c r="N61" s="119"/>
      <c r="O61" s="119"/>
      <c r="P61" s="119"/>
      <c r="Q61" s="119"/>
      <c r="R61" s="119"/>
      <c r="S61" s="119"/>
      <c r="T61" s="119"/>
    </row>
    <row r="62" spans="1:20" x14ac:dyDescent="0.25">
      <c r="A62">
        <f t="shared" si="4"/>
        <v>5</v>
      </c>
      <c r="C62" t="str">
        <f>IF(COUNTBLANK(J62)=0," " &amp; 193-A62 &amp; " Проявления " &amp; Изначальность &amp; " Изначальности, Сотрудник Метагалактического Центра " &amp; J62 &amp; " филиала МЦИС " &amp; УС, "")</f>
        <v/>
      </c>
      <c r="E62">
        <f t="shared" si="3"/>
        <v>0</v>
      </c>
      <c r="F62" t="str">
        <f t="shared" si="7"/>
        <v>Местного</v>
      </c>
      <c r="G62" t="str">
        <f t="shared" si="5"/>
        <v>Управления Синтеза Византия Альбины</v>
      </c>
      <c r="H62" t="str">
        <f t="shared" si="6"/>
        <v>Человека</v>
      </c>
      <c r="I62" s="112" t="s">
        <v>5107</v>
      </c>
      <c r="J62" s="197" t="str">
        <f>IF(Терр2_МГК&lt;&gt;"",Терр2_МГК,"")</f>
        <v/>
      </c>
      <c r="K62" s="198" t="str">
        <f t="shared" ref="K62:K64" si="12">IF(K13="","",K13)</f>
        <v/>
      </c>
      <c r="L62" s="181" t="str">
        <f>IF(OR(Терр2_МГК="",M62=""),"","Человек Изначальный, Глава Психодинамического Синтеза " &amp;H62&amp;" "&amp;Наименование_Подразделения&amp; " "&amp;G62 &amp; ", Член МГК " &amp; Терр2_МГК)</f>
        <v/>
      </c>
      <c r="M62" s="133"/>
      <c r="N62" s="119"/>
      <c r="O62" s="119"/>
      <c r="P62" s="119"/>
      <c r="Q62" s="119"/>
      <c r="R62" s="119"/>
      <c r="S62" s="119"/>
      <c r="T62" s="119"/>
    </row>
    <row r="63" spans="1:20" x14ac:dyDescent="0.25">
      <c r="A63">
        <f t="shared" si="4"/>
        <v>5</v>
      </c>
      <c r="C63" t="str">
        <f>IF(COUNTBLANK(J63:J65)=0,", Школы Синтеза " &amp; 193-A63 &amp; " Проявления " &amp; Изначальность &amp; " Изначальности, " &amp; J63,IF(COUNTBLANK(J63:J65)=1," " &amp; 193-A63 &amp; " Проявления " &amp; Изначальность &amp; " Изначальности, Член "&amp;F63&amp;" Cовета МГК "&amp;J63, IF(COUNTBLANK(J63:J65)=2," " &amp; 193-A63 &amp; " Проявления " &amp; Изначальность &amp; " Изначальности, Сотрудник Метагалактического Центра " &amp; J63 &amp; " филиала МЦИС " &amp; УС, "")))</f>
        <v xml:space="preserve"> 188 Проявления 192 Изначальности, Сотрудник Метагалактического Центра  филиала МЦИС Кут Хуми Фаинь</v>
      </c>
      <c r="E63">
        <f t="shared" si="3"/>
        <v>0</v>
      </c>
      <c r="F63" t="str">
        <f t="shared" si="7"/>
        <v>Местного</v>
      </c>
      <c r="G63" t="str">
        <f t="shared" si="5"/>
        <v>Управления Синтеза Византия Альбины</v>
      </c>
      <c r="H63" t="str">
        <f t="shared" si="6"/>
        <v>Человека</v>
      </c>
      <c r="I63" s="112" t="s">
        <v>5108</v>
      </c>
      <c r="J63" s="197" t="str">
        <f>IF(Терр3_МГК&lt;&gt;"",Терр3_МГК,"")</f>
        <v/>
      </c>
      <c r="K63" s="198" t="str">
        <f t="shared" si="12"/>
        <v/>
      </c>
      <c r="L63" s="180" t="str">
        <f>IF(OR(Терр3_МГК="",M63=""),"","Человек Изначальный, Глава Психодинамического Синтеза " &amp;H63&amp;" "&amp;Наименование_Подразделения&amp; " "&amp;G63 &amp; ", Член МГК " &amp; Терр3_МГК)</f>
        <v/>
      </c>
      <c r="M63" s="133"/>
      <c r="N63" s="119"/>
      <c r="O63" s="119"/>
      <c r="P63" s="119"/>
      <c r="Q63" s="119"/>
      <c r="R63" s="119"/>
      <c r="S63" s="119"/>
      <c r="T63" s="119"/>
    </row>
    <row r="64" spans="1:20" x14ac:dyDescent="0.25">
      <c r="A64">
        <f t="shared" si="4"/>
        <v>5</v>
      </c>
      <c r="C64" t="str">
        <f>IF(COUNTBLANK(J64:J65)=0," " &amp; 193-A64 &amp; " Проявления " &amp; Изначальность &amp; " Изначальности, Член "&amp;F64&amp;" Cовета МГК "&amp;J64, IF(COUNTBLANK(J64:J65)=1," " &amp; 193-A64 &amp; " Проявления " &amp; Изначальность &amp; " Изначальности, Сотрудник Метагалактического Центра " &amp; J64 &amp; " филиала МЦИС " &amp; УС, ""))</f>
        <v xml:space="preserve"> 188 Проявления 192 Изначальности, Сотрудник Метагалактического Центра  филиала МЦИС Кут Хуми Фаинь</v>
      </c>
      <c r="E64">
        <f t="shared" si="3"/>
        <v>0</v>
      </c>
      <c r="F64" t="str">
        <f t="shared" si="7"/>
        <v>Местного</v>
      </c>
      <c r="G64" t="str">
        <f t="shared" si="5"/>
        <v>Управления Синтеза Византия Альбины</v>
      </c>
      <c r="H64" t="str">
        <f t="shared" si="6"/>
        <v>Человека</v>
      </c>
      <c r="I64" s="112" t="s">
        <v>5109</v>
      </c>
      <c r="J64" s="197" t="str">
        <f>IF(Терр4_МГК&lt;&gt;"",Терр4_МГК,"")</f>
        <v/>
      </c>
      <c r="K64" s="198" t="str">
        <f t="shared" si="12"/>
        <v/>
      </c>
      <c r="L64" s="178" t="str">
        <f>IF(OR(Терр4_МГК="",M64=""),"","Человек Изначальный, Глава Психодинамического Синтеза " &amp;H64&amp;" "&amp;Наименование_Подразделения&amp; " "&amp;G64 &amp; ", Член МГК " &amp; Терр4_МГК)</f>
        <v/>
      </c>
      <c r="M64" s="133"/>
      <c r="N64" s="119"/>
      <c r="O64" s="119"/>
      <c r="P64" s="119"/>
      <c r="Q64" s="119"/>
      <c r="R64" s="119"/>
      <c r="S64" s="119"/>
      <c r="T64" s="119"/>
    </row>
    <row r="65" spans="1:20" x14ac:dyDescent="0.25">
      <c r="A65">
        <f t="shared" si="4"/>
        <v>5</v>
      </c>
      <c r="C65" t="str">
        <f>IF(COUNTBLANK(J65)=0," " &amp; 193-A65 &amp; " Проявления " &amp; Изначальность &amp; " Изначальности, Сотрудник Метагалактического Центра " &amp; J65 &amp; " филиала МЦИС " &amp; УС, "")</f>
        <v xml:space="preserve"> 188 Проявления 192 Изначальности, Сотрудник Метагалактического Центра Нижний Новгород филиала МЦИС Кут Хуми Фаинь</v>
      </c>
      <c r="E65">
        <f t="shared" si="3"/>
        <v>0</v>
      </c>
      <c r="F65" t="str">
        <f t="shared" si="7"/>
        <v>Местного</v>
      </c>
      <c r="G65" t="str">
        <f t="shared" si="5"/>
        <v>Управления Синтеза Византия Альбины</v>
      </c>
      <c r="H65" t="str">
        <f t="shared" si="6"/>
        <v>Человека</v>
      </c>
      <c r="I65" s="112" t="s">
        <v>5110</v>
      </c>
      <c r="J65" s="194" t="str">
        <f>IF(Терр1&lt;&gt;"",Терр1,"")</f>
        <v>Нижний Новгород</v>
      </c>
      <c r="K65" s="165"/>
      <c r="L65" s="179" t="str">
        <f>IF(OR(Терр1="",M65=""),"","Человек Изначальный, Глава Психодинамического Синтеза " &amp;H65&amp;" "&amp;Наименование_Подразделения&amp; " "&amp;G65 &amp; ", МЦИС " &amp; УС)</f>
        <v/>
      </c>
      <c r="M65" s="133"/>
      <c r="N65" s="119"/>
      <c r="O65" s="119"/>
      <c r="P65" s="119"/>
      <c r="Q65" s="119"/>
      <c r="R65" s="119"/>
      <c r="S65" s="119"/>
      <c r="T65" s="119"/>
    </row>
    <row r="66" spans="1:20" x14ac:dyDescent="0.25">
      <c r="A66">
        <f t="shared" si="4"/>
        <v>5</v>
      </c>
      <c r="C66" t="str">
        <f>IF(COUNTBLANK(J66:J68)=0,", Школы Синтеза " &amp; 193-A66 &amp; " Проявления " &amp; Изначальность &amp; " Изначальности, " &amp; J66,IF(COUNTBLANK(J66:J68)=1," " &amp; 193-A66 &amp; " Проявления " &amp; Изначальность &amp; " Изначальности, Член "&amp;F66&amp;" Cовета МГК "&amp;J66, IF(COUNTBLANK(J66:J68)=2," " &amp; 193-A66 &amp; " Проявления " &amp; Изначальность &amp; " Изначальности, Сотрудник Метагалактического Центра " &amp; J66 &amp; " филиала МЦИС " &amp; УС, "")))</f>
        <v/>
      </c>
      <c r="E66">
        <f t="shared" si="3"/>
        <v>0</v>
      </c>
      <c r="F66" t="str">
        <f t="shared" si="7"/>
        <v>Местного</v>
      </c>
      <c r="G66" t="str">
        <f t="shared" si="5"/>
        <v>Управления Синтеза Византия Альбины</v>
      </c>
      <c r="H66" t="str">
        <f t="shared" si="6"/>
        <v>Человека</v>
      </c>
      <c r="I66" s="112" t="s">
        <v>5111</v>
      </c>
      <c r="J66" s="194" t="str">
        <f>IF(Терр2&lt;&gt;"",Терр2,"")</f>
        <v/>
      </c>
      <c r="K66" s="165"/>
      <c r="L66" s="181" t="str">
        <f>IF(OR(Терр2="",M66=""),"","Человек Изначальный, Глава Психодинамического Синтеза " &amp;H66&amp;" "&amp;Наименование_Подразделения&amp; " "&amp;G66 &amp; ", МЦИС " &amp; УС)</f>
        <v/>
      </c>
      <c r="M66" s="133"/>
      <c r="N66" s="119"/>
      <c r="O66" s="119"/>
      <c r="P66" s="119"/>
      <c r="Q66" s="119"/>
      <c r="R66" s="119"/>
      <c r="S66" s="119"/>
      <c r="T66" s="119"/>
    </row>
    <row r="67" spans="1:20" x14ac:dyDescent="0.25">
      <c r="A67">
        <f t="shared" si="4"/>
        <v>5</v>
      </c>
      <c r="C67" t="str">
        <f>IF(COUNTBLANK(J67:J68)=0," " &amp; 193-A67 &amp; " Проявления " &amp; Изначальность &amp; " Изначальности, Член "&amp;F67&amp;" Cовета МГК "&amp;J67, IF(COUNTBLANK(J67:J68)=1," " &amp; 193-A67 &amp; " Проявления " &amp; Изначальность &amp; " Изначальности, Сотрудник Метагалактического Центра " &amp; J67 &amp; " филиала МЦИС " &amp; УС, ""))</f>
        <v/>
      </c>
      <c r="E67">
        <f t="shared" si="3"/>
        <v>0</v>
      </c>
      <c r="F67" t="str">
        <f t="shared" si="7"/>
        <v>Местного</v>
      </c>
      <c r="G67" t="str">
        <f t="shared" si="5"/>
        <v>Управления Синтеза Византия Альбины</v>
      </c>
      <c r="H67" t="str">
        <f t="shared" si="6"/>
        <v>Человека</v>
      </c>
      <c r="I67" s="112" t="s">
        <v>5112</v>
      </c>
      <c r="J67" s="194" t="str">
        <f>IF(Терр3&lt;&gt;"",Терр3,"")</f>
        <v/>
      </c>
      <c r="K67" s="165"/>
      <c r="L67" s="180" t="str">
        <f>IF(OR(Терр3="",M67=""),"","Человек Изначальный, Глава Психодинамического Синтеза " &amp;H67&amp;" "&amp;Наименование_Подразделения&amp; " "&amp;G67 &amp; ", МЦИС " &amp; УС)</f>
        <v/>
      </c>
      <c r="M67" s="133"/>
      <c r="N67" s="119"/>
      <c r="O67" s="119"/>
      <c r="P67" s="119"/>
      <c r="Q67" s="119"/>
      <c r="R67" s="119"/>
      <c r="S67" s="119"/>
      <c r="T67" s="119"/>
    </row>
    <row r="68" spans="1:20" x14ac:dyDescent="0.25">
      <c r="A68">
        <f t="shared" si="4"/>
        <v>5</v>
      </c>
      <c r="B68" s="174"/>
      <c r="C68" t="str">
        <f>IF(COUNTBLANK(J68)=0," " &amp; 193-A68 &amp; " Проявления " &amp; Изначальность &amp; " Изначальности, Сотрудник Метагалактического Центра " &amp; J68 &amp; " филиала МЦИС " &amp; УС, "")</f>
        <v/>
      </c>
      <c r="E68">
        <f t="shared" si="3"/>
        <v>0</v>
      </c>
      <c r="F68" t="str">
        <f t="shared" si="7"/>
        <v>Местного</v>
      </c>
      <c r="G68" t="str">
        <f t="shared" si="5"/>
        <v>Управления Синтеза Византия Альбины</v>
      </c>
      <c r="H68" t="str">
        <f t="shared" si="6"/>
        <v>Человека</v>
      </c>
      <c r="I68" s="112" t="s">
        <v>5113</v>
      </c>
      <c r="J68" s="194" t="str">
        <f>IF(Терр4&lt;&gt;"",Терр4,"")</f>
        <v/>
      </c>
      <c r="K68" s="165"/>
      <c r="L68" s="178" t="str">
        <f>IF(OR(Терр4="",M68=""),"","Человек Изначальный, Глава Психодинамического Синтеза " &amp;H68&amp;" "&amp;Наименование_Подразделения&amp; " "&amp;G68 &amp; ", МЦИС " &amp; УС)</f>
        <v/>
      </c>
      <c r="M68" s="133"/>
      <c r="N68" s="119"/>
      <c r="O68" s="119"/>
      <c r="P68" s="119"/>
      <c r="Q68" s="119"/>
      <c r="R68" s="119"/>
      <c r="S68" s="119"/>
      <c r="T68" s="119"/>
    </row>
    <row r="69" spans="1:20" s="120" customFormat="1" ht="15.75" x14ac:dyDescent="0.25">
      <c r="A69"/>
      <c r="F69"/>
      <c r="G69"/>
      <c r="H69"/>
      <c r="I69" s="121"/>
      <c r="J69" s="194"/>
      <c r="K69" s="165"/>
      <c r="L69" s="124" t="str">
        <f>"Состав команды филиалов " &amp; Наименование_Подразделения &amp; " " &amp; Изначальность &amp; " Изначальности. (Филиалы, численностью до трех Служащих)"</f>
        <v>Состав команды филиалов ИДИВО 192 Изначальности. (Филиалы, численностью до трех Служащих)</v>
      </c>
      <c r="M69" s="162"/>
    </row>
    <row r="70" spans="1:20" x14ac:dyDescent="0.25">
      <c r="A70">
        <f>IF(E70=0,A68,A68+1)</f>
        <v>6</v>
      </c>
      <c r="E70">
        <f t="shared" si="3"/>
        <v>1</v>
      </c>
      <c r="F70" t="str">
        <f t="shared" ref="F70" si="13">IF(OR(K70="Р",K70="р"),"Регионального","Местного")</f>
        <v>Местного</v>
      </c>
      <c r="G70" t="str">
        <f t="shared" si="5"/>
        <v>Управления Синтеза Янова Вероники</v>
      </c>
      <c r="H70" t="str">
        <f t="shared" ref="H70:H87" si="14">INDEX(Ипостась_Синтеза3_,A70,1)</f>
        <v>Конфедерации</v>
      </c>
      <c r="I70" s="112" t="s">
        <v>5077</v>
      </c>
      <c r="J70" s="195" t="s">
        <v>5096</v>
      </c>
      <c r="K70" s="165"/>
      <c r="L70" s="179" t="str">
        <f t="shared" ref="L70:L75" si="15">IF(OR(J70="",M70=""),"","Адепт филиала, Глава Синтеза Предначального " &amp;Наименование_Подразделения&amp; " " &amp;193-A70 &amp; " Проявления " &amp; Изначальность &amp; " Изначальности " &amp; G70 &amp; " Метагалактического Центра " &amp;J70)</f>
        <v>Адепт филиала, Глава Синтеза Предначального ИДИВО 187 Проявления 192 Изначальности Управления Синтеза Янова Вероники Метагалактического Центра Калуги</v>
      </c>
      <c r="M70" s="133" t="s">
        <v>5274</v>
      </c>
      <c r="N70" s="119"/>
      <c r="O70" s="119"/>
      <c r="P70" s="119"/>
      <c r="Q70" s="119"/>
      <c r="R70" s="119"/>
      <c r="S70" s="119"/>
      <c r="T70" s="119"/>
    </row>
    <row r="71" spans="1:20" x14ac:dyDescent="0.25">
      <c r="A71">
        <f t="shared" si="4"/>
        <v>7</v>
      </c>
      <c r="E71">
        <f t="shared" si="3"/>
        <v>1</v>
      </c>
      <c r="F71" t="str">
        <f t="shared" ref="F71:F77" si="16">IF(OR(K71="Р",K71="р"),"Регионального","Местного")</f>
        <v>Местного</v>
      </c>
      <c r="G71" t="str">
        <f t="shared" si="5"/>
        <v>Управления Синтеза Юлия Сианы</v>
      </c>
      <c r="H71" t="str">
        <f t="shared" si="14"/>
        <v>Теофы</v>
      </c>
      <c r="I71" s="112" t="s">
        <v>5076</v>
      </c>
      <c r="J71" s="195" t="s">
        <v>5095</v>
      </c>
      <c r="K71" s="165"/>
      <c r="L71" s="181" t="str">
        <f t="shared" si="15"/>
        <v>Адепт филиала, Глава Синтеза Предначального ИДИВО 186 Проявления 192 Изначальности Управления Синтеза Юлия Сианы Метагалактического Центра Липецка</v>
      </c>
      <c r="M71" s="133" t="s">
        <v>4881</v>
      </c>
      <c r="N71" s="133"/>
      <c r="O71" s="119"/>
      <c r="P71" s="119"/>
      <c r="Q71" s="119"/>
      <c r="R71" s="119"/>
      <c r="S71" s="119"/>
      <c r="T71" s="119"/>
    </row>
    <row r="72" spans="1:20" x14ac:dyDescent="0.25">
      <c r="A72">
        <f t="shared" si="4"/>
        <v>8</v>
      </c>
      <c r="E72">
        <f t="shared" si="3"/>
        <v>1</v>
      </c>
      <c r="F72" t="str">
        <f t="shared" si="16"/>
        <v>Местного</v>
      </c>
      <c r="G72" t="str">
        <f t="shared" si="5"/>
        <v>Управления Синтеза Юсефа Оны</v>
      </c>
      <c r="H72" t="str">
        <f t="shared" si="14"/>
        <v>Метагалактики</v>
      </c>
      <c r="I72" s="112" t="s">
        <v>5075</v>
      </c>
      <c r="J72" s="195" t="s">
        <v>4873</v>
      </c>
      <c r="K72" s="165"/>
      <c r="L72" s="180" t="str">
        <f t="shared" si="15"/>
        <v>Адепт филиала, Глава Синтеза Предначального ИДИВО 185 Проявления 192 Изначальности Управления Синтеза Юсефа Оны Метагалактического Центра Тбилиси</v>
      </c>
      <c r="M72" s="133" t="s">
        <v>4882</v>
      </c>
      <c r="N72" s="133"/>
      <c r="O72" s="119"/>
      <c r="P72" s="119"/>
      <c r="Q72" s="119"/>
      <c r="R72" s="119"/>
      <c r="S72" s="119"/>
      <c r="T72" s="119"/>
    </row>
    <row r="73" spans="1:20" x14ac:dyDescent="0.25">
      <c r="A73">
        <f t="shared" si="4"/>
        <v>9</v>
      </c>
      <c r="E73">
        <f t="shared" ref="E73:E87" si="17">IF(OR(J73="",M73=""),0,1)</f>
        <v>1</v>
      </c>
      <c r="F73" t="str">
        <f t="shared" si="16"/>
        <v>Местного</v>
      </c>
      <c r="G73" t="str">
        <f t="shared" si="5"/>
        <v>Управления Синтеза Владомира Стефаны</v>
      </c>
      <c r="H73" t="str">
        <f t="shared" si="14"/>
        <v>Неизречённого</v>
      </c>
      <c r="I73" s="112" t="s">
        <v>5074</v>
      </c>
      <c r="J73" s="195" t="s">
        <v>4874</v>
      </c>
      <c r="K73" s="165"/>
      <c r="L73" s="178" t="str">
        <f t="shared" si="15"/>
        <v>Адепт филиала, Глава Синтеза Предначального ИДИВО 184 Проявления 192 Изначальности Управления Синтеза Владомира Стефаны Метагалактического Центра Тлалнэпантла дэ Баз, Мексика</v>
      </c>
      <c r="M73" s="133" t="s">
        <v>4883</v>
      </c>
      <c r="N73" s="133"/>
      <c r="O73" s="119"/>
      <c r="P73" s="119"/>
      <c r="Q73" s="119"/>
      <c r="R73" s="119"/>
      <c r="S73" s="119"/>
      <c r="T73" s="119"/>
    </row>
    <row r="74" spans="1:20" x14ac:dyDescent="0.25">
      <c r="A74">
        <f t="shared" ref="A74:A87" si="18">IF(E74=0,A73,A73+1)</f>
        <v>10</v>
      </c>
      <c r="E74">
        <f t="shared" si="17"/>
        <v>1</v>
      </c>
      <c r="F74" t="str">
        <f t="shared" si="16"/>
        <v>Местного</v>
      </c>
      <c r="G74" t="str">
        <f t="shared" si="5"/>
        <v>Управления Синтеза Саввы Святы</v>
      </c>
      <c r="H74" t="str">
        <f t="shared" si="14"/>
        <v>Предвечного</v>
      </c>
      <c r="I74" s="112" t="s">
        <v>5079</v>
      </c>
      <c r="J74" s="195" t="s">
        <v>5092</v>
      </c>
      <c r="K74" s="165"/>
      <c r="L74" s="182" t="str">
        <f t="shared" si="15"/>
        <v>Адепт филиала, Глава Синтеза Предначального ИДИВО 183 Проявления 192 Изначальности Управления Синтеза Саввы Святы Метагалактического Центра Смоленска</v>
      </c>
      <c r="M74" s="133" t="s">
        <v>4884</v>
      </c>
      <c r="N74" s="133"/>
      <c r="O74" s="119"/>
      <c r="P74" s="119"/>
      <c r="Q74" s="119"/>
      <c r="R74" s="119"/>
      <c r="S74" s="119"/>
      <c r="T74" s="119"/>
    </row>
    <row r="75" spans="1:20" x14ac:dyDescent="0.25">
      <c r="A75">
        <f t="shared" si="18"/>
        <v>11</v>
      </c>
      <c r="E75">
        <f t="shared" si="17"/>
        <v>1</v>
      </c>
      <c r="F75" t="str">
        <f t="shared" si="16"/>
        <v>Местного</v>
      </c>
      <c r="G75" t="str">
        <f t="shared" si="5"/>
        <v>Управления Синтеза Савелия Баяны</v>
      </c>
      <c r="H75" t="str">
        <f t="shared" si="14"/>
        <v>Всемогущего</v>
      </c>
      <c r="I75" s="112" t="s">
        <v>5078</v>
      </c>
      <c r="J75" s="195" t="s">
        <v>5206</v>
      </c>
      <c r="K75" s="165"/>
      <c r="L75" s="189" t="str">
        <f t="shared" si="15"/>
        <v>Адепт филиала, Глава Синтеза Предначального ИДИВО 182 Проявления 192 Изначальности Управления Синтеза Савелия Баяны Метагалактического Центра Ярославля</v>
      </c>
      <c r="M75" s="133" t="s">
        <v>5207</v>
      </c>
      <c r="N75" s="133"/>
      <c r="O75" s="119"/>
      <c r="P75" s="119"/>
      <c r="Q75" s="119"/>
      <c r="R75" s="119"/>
      <c r="S75" s="119"/>
      <c r="T75" s="119"/>
    </row>
    <row r="76" spans="1:20" x14ac:dyDescent="0.25">
      <c r="A76">
        <f t="shared" si="18"/>
        <v>11</v>
      </c>
      <c r="E76">
        <f t="shared" si="17"/>
        <v>0</v>
      </c>
      <c r="F76" t="str">
        <f t="shared" si="16"/>
        <v>Местного</v>
      </c>
      <c r="G76" t="str">
        <f t="shared" si="5"/>
        <v>Управления Синтеза Савелия Баяны</v>
      </c>
      <c r="H76" t="str">
        <f t="shared" si="14"/>
        <v>Всемогущего</v>
      </c>
      <c r="I76" s="112" t="s">
        <v>5085</v>
      </c>
      <c r="J76" s="190" t="str">
        <f>IF(J70&lt;&gt;"",J70,"")</f>
        <v>Калуги</v>
      </c>
      <c r="K76" s="165"/>
      <c r="L76" s="179" t="str">
        <f t="shared" ref="L76:L81" si="19">IF(OR(J70="",M76=""),"","Архат филиала, Глава Идивного Синтеза "&amp;H76&amp;" "&amp; G76 &amp; " " &amp; 193-A76 &amp; " Проявления " &amp; Изначальность &amp; " Изначальности, Член Метагалактического Центра " &amp; J70)</f>
        <v/>
      </c>
      <c r="M76" s="133"/>
      <c r="N76" s="119"/>
      <c r="O76" s="119"/>
      <c r="P76" s="119"/>
      <c r="Q76" s="119"/>
      <c r="R76" s="119"/>
      <c r="S76" s="119"/>
      <c r="T76" s="119"/>
    </row>
    <row r="77" spans="1:20" x14ac:dyDescent="0.25">
      <c r="A77">
        <f t="shared" si="18"/>
        <v>11</v>
      </c>
      <c r="E77">
        <f t="shared" si="17"/>
        <v>0</v>
      </c>
      <c r="F77" t="str">
        <f t="shared" si="16"/>
        <v>Местного</v>
      </c>
      <c r="G77" t="str">
        <f t="shared" si="5"/>
        <v>Управления Синтеза Савелия Баяны</v>
      </c>
      <c r="H77" t="str">
        <f t="shared" si="14"/>
        <v>Всемогущего</v>
      </c>
      <c r="I77" s="112" t="s">
        <v>5084</v>
      </c>
      <c r="J77" s="190" t="str">
        <f t="shared" ref="J77:J87" si="20">IF(J71&lt;&gt;"",J71,"")</f>
        <v>Липецка</v>
      </c>
      <c r="K77" s="165"/>
      <c r="L77" s="181" t="str">
        <f t="shared" si="19"/>
        <v/>
      </c>
      <c r="M77" s="133"/>
      <c r="N77" s="119"/>
      <c r="O77" s="119"/>
      <c r="P77" s="119"/>
      <c r="Q77" s="119"/>
      <c r="R77" s="119"/>
      <c r="S77" s="119"/>
      <c r="T77" s="119"/>
    </row>
    <row r="78" spans="1:20" x14ac:dyDescent="0.25">
      <c r="A78">
        <f t="shared" si="18"/>
        <v>11</v>
      </c>
      <c r="E78">
        <f t="shared" si="17"/>
        <v>0</v>
      </c>
      <c r="F78" t="str">
        <f t="shared" ref="F78:F87" si="21">IF(OR(K78="Р",K78="р"),"Регионального","Местного")</f>
        <v>Местного</v>
      </c>
      <c r="G78" t="str">
        <f t="shared" si="5"/>
        <v>Управления Синтеза Савелия Баяны</v>
      </c>
      <c r="H78" t="str">
        <f t="shared" si="14"/>
        <v>Всемогущего</v>
      </c>
      <c r="I78" s="112" t="s">
        <v>5083</v>
      </c>
      <c r="J78" s="190" t="str">
        <f t="shared" si="20"/>
        <v>Тбилиси</v>
      </c>
      <c r="K78" s="165"/>
      <c r="L78" s="180" t="str">
        <f t="shared" si="19"/>
        <v/>
      </c>
      <c r="M78" s="133"/>
      <c r="N78" s="119"/>
      <c r="O78" s="119"/>
      <c r="P78" s="119"/>
      <c r="Q78" s="119"/>
      <c r="R78" s="119"/>
      <c r="S78" s="119"/>
      <c r="T78" s="119"/>
    </row>
    <row r="79" spans="1:20" x14ac:dyDescent="0.25">
      <c r="A79">
        <f t="shared" si="18"/>
        <v>11</v>
      </c>
      <c r="E79">
        <f t="shared" si="17"/>
        <v>0</v>
      </c>
      <c r="F79" t="str">
        <f t="shared" si="21"/>
        <v>Местного</v>
      </c>
      <c r="G79" t="str">
        <f t="shared" si="5"/>
        <v>Управления Синтеза Савелия Баяны</v>
      </c>
      <c r="H79" t="str">
        <f t="shared" si="14"/>
        <v>Всемогущего</v>
      </c>
      <c r="I79" s="112" t="s">
        <v>5082</v>
      </c>
      <c r="J79" s="190" t="str">
        <f t="shared" si="20"/>
        <v>Тлалнэпантла дэ Баз, Мексика</v>
      </c>
      <c r="K79" s="165"/>
      <c r="L79" s="178" t="str">
        <f t="shared" si="19"/>
        <v/>
      </c>
      <c r="M79" s="133"/>
      <c r="N79" s="119"/>
      <c r="O79" s="119"/>
      <c r="P79" s="119"/>
      <c r="Q79" s="119"/>
      <c r="R79" s="119"/>
      <c r="S79" s="119"/>
      <c r="T79" s="119"/>
    </row>
    <row r="80" spans="1:20" x14ac:dyDescent="0.25">
      <c r="A80">
        <f t="shared" si="18"/>
        <v>12</v>
      </c>
      <c r="E80">
        <f t="shared" si="17"/>
        <v>1</v>
      </c>
      <c r="F80" t="str">
        <f t="shared" si="21"/>
        <v>Местного</v>
      </c>
      <c r="G80" t="str">
        <f t="shared" si="5"/>
        <v>Управления Синтеза Вильгельма Екатерины</v>
      </c>
      <c r="H80" t="str">
        <f t="shared" si="14"/>
        <v>Всевышнего</v>
      </c>
      <c r="I80" s="112" t="s">
        <v>5081</v>
      </c>
      <c r="J80" s="190" t="str">
        <f>IF(J74&lt;&gt;"",J74,"")</f>
        <v>Смоленска</v>
      </c>
      <c r="K80" s="165"/>
      <c r="L80" s="182" t="str">
        <f t="shared" si="19"/>
        <v>Архат филиала, Глава Идивного Синтеза Всевышнего Управления Синтеза Вильгельма Екатерины 181 Проявления 192 Изначальности, Член Метагалактического Центра Смоленска</v>
      </c>
      <c r="M80" s="133" t="s">
        <v>4885</v>
      </c>
      <c r="N80" s="119"/>
      <c r="O80" s="119"/>
      <c r="P80" s="119"/>
      <c r="Q80" s="119"/>
      <c r="R80" s="119"/>
      <c r="S80" s="119"/>
      <c r="T80" s="119"/>
    </row>
    <row r="81" spans="1:20" x14ac:dyDescent="0.25">
      <c r="A81">
        <f t="shared" si="18"/>
        <v>12</v>
      </c>
      <c r="E81">
        <f t="shared" si="17"/>
        <v>0</v>
      </c>
      <c r="F81" t="str">
        <f t="shared" si="21"/>
        <v>Местного</v>
      </c>
      <c r="G81" t="str">
        <f t="shared" si="5"/>
        <v>Управления Синтеза Вильгельма Екатерины</v>
      </c>
      <c r="H81" t="str">
        <f t="shared" si="14"/>
        <v>Всевышнего</v>
      </c>
      <c r="I81" s="112" t="s">
        <v>5080</v>
      </c>
      <c r="J81" s="190" t="str">
        <f t="shared" si="20"/>
        <v>Ярославля</v>
      </c>
      <c r="K81" s="165"/>
      <c r="L81" s="189" t="str">
        <f t="shared" si="19"/>
        <v/>
      </c>
      <c r="M81" s="133"/>
      <c r="N81" s="119"/>
      <c r="O81" s="119"/>
      <c r="P81" s="119"/>
      <c r="Q81" s="119"/>
      <c r="R81" s="119"/>
      <c r="S81" s="119"/>
      <c r="T81" s="119"/>
    </row>
    <row r="82" spans="1:20" x14ac:dyDescent="0.25">
      <c r="A82">
        <f t="shared" si="18"/>
        <v>12</v>
      </c>
      <c r="E82">
        <f t="shared" si="17"/>
        <v>0</v>
      </c>
      <c r="F82" t="str">
        <f t="shared" si="21"/>
        <v>Местного</v>
      </c>
      <c r="G82" t="str">
        <f t="shared" si="5"/>
        <v>Управления Синтеза Вильгельма Екатерины</v>
      </c>
      <c r="H82" t="str">
        <f t="shared" si="14"/>
        <v>Всевышнего</v>
      </c>
      <c r="I82" s="112" t="s">
        <v>5091</v>
      </c>
      <c r="J82" s="190" t="str">
        <f t="shared" si="20"/>
        <v>Калуги</v>
      </c>
      <c r="K82" s="165"/>
      <c r="L82" s="179" t="str">
        <f t="shared" ref="L82:L87" si="22">IF(OR(J70="",M82=""),"","Посвященный филиала, Глава Иерархического Синтеза "&amp;H82&amp;" "&amp;G82&amp;" "&amp;193-A82&amp;" Проявления "&amp;Изначальность&amp;" Изначальности, Сотрудник МЦИС "&amp;УС)</f>
        <v/>
      </c>
      <c r="M82" s="133"/>
      <c r="N82" s="119"/>
      <c r="O82" s="119"/>
      <c r="P82" s="119"/>
      <c r="Q82" s="119"/>
      <c r="R82" s="119"/>
      <c r="S82" s="119"/>
      <c r="T82" s="119"/>
    </row>
    <row r="83" spans="1:20" x14ac:dyDescent="0.25">
      <c r="A83">
        <f t="shared" si="18"/>
        <v>12</v>
      </c>
      <c r="E83">
        <f t="shared" si="17"/>
        <v>0</v>
      </c>
      <c r="F83" t="str">
        <f t="shared" si="21"/>
        <v>Местного</v>
      </c>
      <c r="G83" t="str">
        <f t="shared" si="5"/>
        <v>Управления Синтеза Вильгельма Екатерины</v>
      </c>
      <c r="H83" t="str">
        <f t="shared" si="14"/>
        <v>Всевышнего</v>
      </c>
      <c r="I83" s="112" t="s">
        <v>5090</v>
      </c>
      <c r="J83" s="190" t="str">
        <f t="shared" si="20"/>
        <v>Липецка</v>
      </c>
      <c r="K83" s="165"/>
      <c r="L83" s="181" t="str">
        <f t="shared" si="22"/>
        <v/>
      </c>
      <c r="M83" s="133"/>
      <c r="N83" s="119"/>
      <c r="O83" s="119"/>
      <c r="P83" s="119"/>
      <c r="Q83" s="119"/>
      <c r="R83" s="119"/>
      <c r="S83" s="119"/>
      <c r="T83" s="119"/>
    </row>
    <row r="84" spans="1:20" x14ac:dyDescent="0.25">
      <c r="A84">
        <f t="shared" si="18"/>
        <v>12</v>
      </c>
      <c r="E84">
        <f t="shared" si="17"/>
        <v>0</v>
      </c>
      <c r="F84" t="str">
        <f t="shared" si="21"/>
        <v>Местного</v>
      </c>
      <c r="G84" t="str">
        <f t="shared" si="5"/>
        <v>Управления Синтеза Вильгельма Екатерины</v>
      </c>
      <c r="H84" t="str">
        <f t="shared" si="14"/>
        <v>Всевышнего</v>
      </c>
      <c r="I84" s="112" t="s">
        <v>5089</v>
      </c>
      <c r="J84" s="190" t="str">
        <f t="shared" si="20"/>
        <v>Тбилиси</v>
      </c>
      <c r="K84" s="165"/>
      <c r="L84" s="180" t="str">
        <f t="shared" si="22"/>
        <v/>
      </c>
      <c r="M84" s="133"/>
      <c r="N84" s="119"/>
      <c r="O84" s="119"/>
      <c r="P84" s="119"/>
      <c r="Q84" s="119"/>
      <c r="R84" s="119"/>
      <c r="S84" s="119"/>
      <c r="T84" s="119"/>
    </row>
    <row r="85" spans="1:20" x14ac:dyDescent="0.25">
      <c r="A85">
        <f t="shared" si="18"/>
        <v>12</v>
      </c>
      <c r="E85">
        <f t="shared" si="17"/>
        <v>0</v>
      </c>
      <c r="F85" t="str">
        <f t="shared" si="21"/>
        <v>Местного</v>
      </c>
      <c r="G85" t="str">
        <f t="shared" ref="G85:G87" si="23">"Управления Синтеза "&amp;INDEX(ИВладыки_родит_падеж,A85,1)</f>
        <v>Управления Синтеза Вильгельма Екатерины</v>
      </c>
      <c r="H85" t="str">
        <f t="shared" si="14"/>
        <v>Всевышнего</v>
      </c>
      <c r="I85" s="112" t="s">
        <v>5088</v>
      </c>
      <c r="J85" s="190" t="str">
        <f t="shared" si="20"/>
        <v>Тлалнэпантла дэ Баз, Мексика</v>
      </c>
      <c r="K85" s="165"/>
      <c r="L85" s="178" t="str">
        <f t="shared" si="22"/>
        <v/>
      </c>
      <c r="M85" s="133"/>
      <c r="N85" s="119"/>
      <c r="O85" s="119"/>
      <c r="P85" s="119"/>
      <c r="Q85" s="119"/>
      <c r="R85" s="119"/>
      <c r="S85" s="119"/>
      <c r="T85" s="119"/>
    </row>
    <row r="86" spans="1:20" x14ac:dyDescent="0.25">
      <c r="A86">
        <f t="shared" si="18"/>
        <v>12</v>
      </c>
      <c r="E86">
        <f t="shared" si="17"/>
        <v>0</v>
      </c>
      <c r="F86" t="str">
        <f t="shared" si="21"/>
        <v>Местного</v>
      </c>
      <c r="G86" t="str">
        <f t="shared" si="23"/>
        <v>Управления Синтеза Вильгельма Екатерины</v>
      </c>
      <c r="H86" t="str">
        <f t="shared" si="14"/>
        <v>Всевышнего</v>
      </c>
      <c r="I86" s="112" t="s">
        <v>5087</v>
      </c>
      <c r="J86" s="190" t="str">
        <f t="shared" si="20"/>
        <v>Смоленска</v>
      </c>
      <c r="K86" s="165"/>
      <c r="L86" s="182" t="str">
        <f t="shared" si="22"/>
        <v/>
      </c>
      <c r="M86" s="133"/>
      <c r="N86" s="119"/>
      <c r="O86" s="119"/>
      <c r="P86" s="119"/>
      <c r="Q86" s="119"/>
      <c r="R86" s="119"/>
      <c r="S86" s="119"/>
      <c r="T86" s="119"/>
    </row>
    <row r="87" spans="1:20" x14ac:dyDescent="0.25">
      <c r="A87">
        <f t="shared" si="18"/>
        <v>12</v>
      </c>
      <c r="E87">
        <f t="shared" si="17"/>
        <v>0</v>
      </c>
      <c r="F87" t="str">
        <f t="shared" si="21"/>
        <v>Местного</v>
      </c>
      <c r="G87" t="str">
        <f t="shared" si="23"/>
        <v>Управления Синтеза Вильгельма Екатерины</v>
      </c>
      <c r="H87" t="str">
        <f t="shared" si="14"/>
        <v>Всевышнего</v>
      </c>
      <c r="I87" s="112" t="s">
        <v>5086</v>
      </c>
      <c r="J87" s="190" t="str">
        <f t="shared" si="20"/>
        <v>Ярославля</v>
      </c>
      <c r="K87" s="165"/>
      <c r="L87" s="189" t="str">
        <f t="shared" si="22"/>
        <v/>
      </c>
      <c r="M87" s="133"/>
      <c r="N87" s="119"/>
      <c r="O87" s="119"/>
      <c r="P87" s="119"/>
      <c r="Q87" s="119"/>
      <c r="R87" s="119"/>
      <c r="S87" s="119"/>
      <c r="T87" s="119"/>
    </row>
  </sheetData>
  <pageMargins left="0.31496062992125984" right="0.31496062992125984" top="0.35433070866141736" bottom="0.35433070866141736" header="0.31496062992125984" footer="0.31496062992125984"/>
  <pageSetup paperSize="9" scale="6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O69"/>
  <sheetViews>
    <sheetView topLeftCell="E1" workbookViewId="0">
      <pane ySplit="1" topLeftCell="A41" activePane="bottomLeft" state="frozen"/>
      <selection activeCell="A2" sqref="A2"/>
      <selection pane="bottomLeft" activeCell="H48" sqref="H48"/>
    </sheetView>
  </sheetViews>
  <sheetFormatPr defaultColWidth="8.85546875" defaultRowHeight="15" x14ac:dyDescent="0.25"/>
  <cols>
    <col min="1" max="1" width="8.85546875" style="101"/>
    <col min="2" max="2" width="15.5703125" style="102" bestFit="1" customWidth="1"/>
    <col min="3" max="3" width="19.28515625" style="102" bestFit="1" customWidth="1"/>
    <col min="4" max="4" width="42.7109375" style="102" customWidth="1"/>
    <col min="5" max="5" width="46.5703125" style="102" bestFit="1" customWidth="1"/>
    <col min="6" max="8" width="30.140625" style="102" bestFit="1" customWidth="1"/>
    <col min="9" max="9" width="12.85546875" style="102" customWidth="1"/>
    <col min="10" max="10" width="19.5703125" style="102" bestFit="1" customWidth="1"/>
    <col min="11" max="12" width="8.85546875" style="102"/>
    <col min="13" max="13" width="76" style="102" customWidth="1"/>
    <col min="14" max="14" width="38.140625" style="102" customWidth="1"/>
    <col min="15" max="16384" width="8.85546875" style="102"/>
  </cols>
  <sheetData>
    <row r="1" spans="1:14" s="169" customFormat="1" x14ac:dyDescent="0.25">
      <c r="A1" s="168" t="s">
        <v>90</v>
      </c>
      <c r="B1" s="169" t="s">
        <v>91</v>
      </c>
      <c r="C1" s="169" t="s">
        <v>92</v>
      </c>
      <c r="D1" s="169" t="s">
        <v>4896</v>
      </c>
      <c r="E1" s="169" t="s">
        <v>4897</v>
      </c>
      <c r="F1" s="169" t="s">
        <v>87</v>
      </c>
      <c r="G1" s="169" t="s">
        <v>87</v>
      </c>
      <c r="H1" s="169" t="s">
        <v>87</v>
      </c>
      <c r="I1" s="169" t="s">
        <v>93</v>
      </c>
      <c r="J1" s="169" t="s">
        <v>93</v>
      </c>
      <c r="K1" s="169" t="s">
        <v>94</v>
      </c>
      <c r="M1" s="169" t="s">
        <v>377</v>
      </c>
      <c r="N1" s="169" t="s">
        <v>815</v>
      </c>
    </row>
    <row r="2" spans="1:14" x14ac:dyDescent="0.25">
      <c r="A2" s="101">
        <v>192</v>
      </c>
      <c r="B2" s="102" t="s">
        <v>86</v>
      </c>
      <c r="C2" s="102" t="s">
        <v>95</v>
      </c>
      <c r="D2" s="200" t="s">
        <v>507</v>
      </c>
      <c r="E2" s="209" t="s">
        <v>88</v>
      </c>
      <c r="F2" s="102" t="s">
        <v>88</v>
      </c>
      <c r="G2" s="102" t="s">
        <v>88</v>
      </c>
      <c r="H2" s="102" t="s">
        <v>88</v>
      </c>
      <c r="I2" s="102" t="s">
        <v>89</v>
      </c>
      <c r="J2" s="102" t="s">
        <v>89</v>
      </c>
      <c r="K2" s="102" t="s">
        <v>96</v>
      </c>
      <c r="M2" s="167" t="s">
        <v>4895</v>
      </c>
    </row>
    <row r="3" spans="1:14" x14ac:dyDescent="0.25">
      <c r="A3" s="101">
        <v>191</v>
      </c>
      <c r="B3" s="102" t="s">
        <v>97</v>
      </c>
      <c r="C3" s="102" t="s">
        <v>98</v>
      </c>
      <c r="D3" s="200" t="s">
        <v>513</v>
      </c>
      <c r="E3" s="200" t="s">
        <v>5117</v>
      </c>
      <c r="F3" s="102" t="s">
        <v>99</v>
      </c>
      <c r="G3" s="102" t="s">
        <v>100</v>
      </c>
      <c r="H3" s="211" t="s">
        <v>5263</v>
      </c>
      <c r="I3" s="102" t="s">
        <v>344</v>
      </c>
      <c r="J3" s="177" t="s">
        <v>5002</v>
      </c>
      <c r="K3" s="102" t="s">
        <v>96</v>
      </c>
      <c r="M3" s="187" t="s">
        <v>5097</v>
      </c>
    </row>
    <row r="4" spans="1:14" x14ac:dyDescent="0.25">
      <c r="A4" s="101">
        <v>190</v>
      </c>
      <c r="B4" s="102" t="s">
        <v>101</v>
      </c>
      <c r="C4" s="102" t="s">
        <v>102</v>
      </c>
      <c r="D4" s="200" t="s">
        <v>521</v>
      </c>
      <c r="E4" s="200" t="s">
        <v>5118</v>
      </c>
      <c r="F4" s="102" t="s">
        <v>103</v>
      </c>
      <c r="G4" s="102" t="s">
        <v>104</v>
      </c>
      <c r="H4" s="211" t="s">
        <v>5264</v>
      </c>
      <c r="I4" s="102" t="s">
        <v>345</v>
      </c>
      <c r="J4" s="177" t="s">
        <v>5003</v>
      </c>
      <c r="K4" s="102" t="s">
        <v>96</v>
      </c>
      <c r="M4" s="187" t="s">
        <v>5098</v>
      </c>
    </row>
    <row r="5" spans="1:14" x14ac:dyDescent="0.25">
      <c r="A5" s="101">
        <v>189</v>
      </c>
      <c r="B5" s="167" t="s">
        <v>132</v>
      </c>
      <c r="C5" s="167" t="s">
        <v>133</v>
      </c>
      <c r="D5" s="200" t="s">
        <v>526</v>
      </c>
      <c r="E5" s="200" t="s">
        <v>5119</v>
      </c>
      <c r="F5" s="167" t="s">
        <v>120</v>
      </c>
      <c r="G5" s="167" t="s">
        <v>121</v>
      </c>
      <c r="H5" s="211" t="s">
        <v>5265</v>
      </c>
      <c r="I5" s="102" t="s">
        <v>109</v>
      </c>
      <c r="J5" s="177" t="s">
        <v>5004</v>
      </c>
      <c r="K5" s="102" t="s">
        <v>96</v>
      </c>
      <c r="M5" s="167" t="s">
        <v>4898</v>
      </c>
    </row>
    <row r="6" spans="1:14" x14ac:dyDescent="0.25">
      <c r="A6" s="101">
        <v>188</v>
      </c>
      <c r="B6" s="102" t="s">
        <v>110</v>
      </c>
      <c r="C6" s="102" t="s">
        <v>111</v>
      </c>
      <c r="D6" s="200" t="s">
        <v>527</v>
      </c>
      <c r="E6" s="200" t="s">
        <v>5120</v>
      </c>
      <c r="F6" s="210" t="s">
        <v>5259</v>
      </c>
      <c r="G6" s="210" t="s">
        <v>5260</v>
      </c>
      <c r="H6" s="211" t="s">
        <v>5266</v>
      </c>
      <c r="I6" s="102" t="s">
        <v>112</v>
      </c>
      <c r="J6" s="177" t="s">
        <v>5005</v>
      </c>
      <c r="K6" s="102" t="s">
        <v>96</v>
      </c>
      <c r="M6" s="183" t="s">
        <v>5063</v>
      </c>
    </row>
    <row r="7" spans="1:14" x14ac:dyDescent="0.25">
      <c r="A7" s="101">
        <v>187</v>
      </c>
      <c r="B7" s="167" t="s">
        <v>137</v>
      </c>
      <c r="C7" s="167" t="s">
        <v>138</v>
      </c>
      <c r="D7" s="200" t="s">
        <v>536</v>
      </c>
      <c r="E7" s="200" t="s">
        <v>5121</v>
      </c>
      <c r="F7" s="102" t="s">
        <v>114</v>
      </c>
      <c r="G7" s="102" t="s">
        <v>115</v>
      </c>
      <c r="H7" s="211" t="s">
        <v>5267</v>
      </c>
      <c r="I7" s="102" t="s">
        <v>116</v>
      </c>
      <c r="J7" s="177" t="s">
        <v>5006</v>
      </c>
      <c r="K7" s="170" t="s">
        <v>96</v>
      </c>
      <c r="M7" s="183" t="s">
        <v>5067</v>
      </c>
    </row>
    <row r="8" spans="1:14" x14ac:dyDescent="0.25">
      <c r="A8" s="101">
        <v>186</v>
      </c>
      <c r="B8" s="167" t="s">
        <v>173</v>
      </c>
      <c r="C8" s="167" t="s">
        <v>174</v>
      </c>
      <c r="D8" s="200" t="s">
        <v>541</v>
      </c>
      <c r="E8" s="200" t="s">
        <v>5122</v>
      </c>
      <c r="F8" s="167" t="s">
        <v>124</v>
      </c>
      <c r="G8" s="167" t="s">
        <v>125</v>
      </c>
      <c r="H8" s="211" t="s">
        <v>5268</v>
      </c>
      <c r="I8" s="102" t="s">
        <v>122</v>
      </c>
      <c r="J8" s="177" t="s">
        <v>5007</v>
      </c>
      <c r="K8" s="170" t="s">
        <v>96</v>
      </c>
      <c r="M8" s="183" t="s">
        <v>5068</v>
      </c>
    </row>
    <row r="9" spans="1:14" x14ac:dyDescent="0.25">
      <c r="A9" s="101">
        <v>185</v>
      </c>
      <c r="B9" s="102" t="s">
        <v>123</v>
      </c>
      <c r="C9" s="170" t="s">
        <v>4925</v>
      </c>
      <c r="D9" s="200" t="s">
        <v>546</v>
      </c>
      <c r="E9" s="200" t="s">
        <v>5123</v>
      </c>
      <c r="F9" s="167" t="s">
        <v>107</v>
      </c>
      <c r="G9" s="167" t="s">
        <v>108</v>
      </c>
      <c r="H9" s="211" t="s">
        <v>4442</v>
      </c>
      <c r="I9" s="102" t="s">
        <v>126</v>
      </c>
      <c r="J9" s="177" t="s">
        <v>5008</v>
      </c>
      <c r="K9" s="102" t="s">
        <v>96</v>
      </c>
      <c r="M9" s="183" t="s">
        <v>5069</v>
      </c>
    </row>
    <row r="10" spans="1:14" x14ac:dyDescent="0.25">
      <c r="A10" s="101">
        <v>184</v>
      </c>
      <c r="B10" s="102" t="s">
        <v>127</v>
      </c>
      <c r="C10" s="102" t="s">
        <v>128</v>
      </c>
      <c r="D10" s="200" t="s">
        <v>4443</v>
      </c>
      <c r="E10" s="209" t="s">
        <v>5242</v>
      </c>
      <c r="F10" s="102" t="s">
        <v>129</v>
      </c>
      <c r="G10" s="102" t="s">
        <v>130</v>
      </c>
      <c r="H10" s="211" t="s">
        <v>4443</v>
      </c>
      <c r="I10" s="102" t="s">
        <v>131</v>
      </c>
      <c r="J10" s="177" t="s">
        <v>5009</v>
      </c>
      <c r="K10" s="102" t="s">
        <v>96</v>
      </c>
      <c r="M10" s="210" t="s">
        <v>5261</v>
      </c>
    </row>
    <row r="11" spans="1:14" x14ac:dyDescent="0.25">
      <c r="A11" s="101">
        <v>183</v>
      </c>
      <c r="B11" s="167" t="s">
        <v>169</v>
      </c>
      <c r="C11" s="167" t="s">
        <v>169</v>
      </c>
      <c r="D11" s="200" t="s">
        <v>556</v>
      </c>
      <c r="E11" s="200" t="s">
        <v>5124</v>
      </c>
      <c r="F11" s="102" t="s">
        <v>134</v>
      </c>
      <c r="G11" s="102" t="s">
        <v>135</v>
      </c>
      <c r="H11" s="209" t="s">
        <v>556</v>
      </c>
      <c r="I11" s="102" t="s">
        <v>136</v>
      </c>
      <c r="J11" s="177" t="s">
        <v>5010</v>
      </c>
      <c r="K11" s="102" t="s">
        <v>96</v>
      </c>
      <c r="M11" s="183" t="s">
        <v>5064</v>
      </c>
    </row>
    <row r="12" spans="1:14" x14ac:dyDescent="0.25">
      <c r="A12" s="101">
        <v>182</v>
      </c>
      <c r="B12" s="167" t="s">
        <v>147</v>
      </c>
      <c r="C12" s="167" t="s">
        <v>148</v>
      </c>
      <c r="D12" s="200" t="s">
        <v>560</v>
      </c>
      <c r="E12" s="200" t="s">
        <v>5125</v>
      </c>
      <c r="F12" s="102" t="s">
        <v>139</v>
      </c>
      <c r="G12" s="102" t="s">
        <v>140</v>
      </c>
      <c r="H12" s="209" t="s">
        <v>560</v>
      </c>
      <c r="I12" s="102" t="s">
        <v>141</v>
      </c>
      <c r="J12" s="177" t="s">
        <v>5011</v>
      </c>
      <c r="K12" s="102" t="s">
        <v>96</v>
      </c>
      <c r="M12" s="183" t="s">
        <v>5065</v>
      </c>
    </row>
    <row r="13" spans="1:14" x14ac:dyDescent="0.25">
      <c r="A13" s="101">
        <v>181</v>
      </c>
      <c r="B13" s="102" t="s">
        <v>142</v>
      </c>
      <c r="C13" s="102" t="s">
        <v>143</v>
      </c>
      <c r="D13" s="200" t="s">
        <v>565</v>
      </c>
      <c r="E13" s="200" t="s">
        <v>5126</v>
      </c>
      <c r="F13" s="102" t="s">
        <v>144</v>
      </c>
      <c r="G13" s="102" t="s">
        <v>145</v>
      </c>
      <c r="H13" s="209" t="s">
        <v>565</v>
      </c>
      <c r="I13" s="102" t="s">
        <v>146</v>
      </c>
      <c r="J13" s="177" t="s">
        <v>5012</v>
      </c>
      <c r="K13" s="102" t="s">
        <v>96</v>
      </c>
      <c r="M13" s="183" t="s">
        <v>5066</v>
      </c>
    </row>
    <row r="14" spans="1:14" x14ac:dyDescent="0.25">
      <c r="A14" s="101">
        <v>180</v>
      </c>
      <c r="B14" s="167" t="s">
        <v>205</v>
      </c>
      <c r="C14" s="167" t="s">
        <v>206</v>
      </c>
      <c r="D14" s="200" t="s">
        <v>571</v>
      </c>
      <c r="E14" s="200" t="s">
        <v>5127</v>
      </c>
      <c r="F14" s="102" t="s">
        <v>149</v>
      </c>
      <c r="G14" s="102" t="s">
        <v>150</v>
      </c>
      <c r="H14" s="209" t="s">
        <v>571</v>
      </c>
      <c r="I14" s="102" t="s">
        <v>151</v>
      </c>
      <c r="J14" s="177" t="s">
        <v>5013</v>
      </c>
      <c r="K14" s="102" t="s">
        <v>96</v>
      </c>
      <c r="M14" s="183" t="s">
        <v>4899</v>
      </c>
    </row>
    <row r="15" spans="1:14" x14ac:dyDescent="0.25">
      <c r="A15" s="101">
        <v>179</v>
      </c>
      <c r="B15" s="102" t="s">
        <v>152</v>
      </c>
      <c r="C15" s="102" t="s">
        <v>153</v>
      </c>
      <c r="D15" s="200" t="s">
        <v>572</v>
      </c>
      <c r="E15" s="200" t="s">
        <v>5128</v>
      </c>
      <c r="F15" s="102" t="s">
        <v>154</v>
      </c>
      <c r="G15" s="102" t="s">
        <v>155</v>
      </c>
      <c r="H15" s="209" t="s">
        <v>572</v>
      </c>
      <c r="I15" s="102" t="s">
        <v>156</v>
      </c>
      <c r="J15" s="177" t="s">
        <v>5014</v>
      </c>
      <c r="K15" s="170" t="s">
        <v>96</v>
      </c>
      <c r="M15" s="167" t="s">
        <v>4900</v>
      </c>
    </row>
    <row r="16" spans="1:14" x14ac:dyDescent="0.25">
      <c r="A16" s="101">
        <v>178</v>
      </c>
      <c r="B16" s="167" t="s">
        <v>118</v>
      </c>
      <c r="C16" s="167" t="s">
        <v>119</v>
      </c>
      <c r="D16" s="200" t="s">
        <v>581</v>
      </c>
      <c r="E16" s="200" t="s">
        <v>5129</v>
      </c>
      <c r="F16" s="102" t="s">
        <v>158</v>
      </c>
      <c r="G16" s="102" t="s">
        <v>158</v>
      </c>
      <c r="H16" s="209" t="s">
        <v>581</v>
      </c>
      <c r="I16" s="102" t="s">
        <v>159</v>
      </c>
      <c r="J16" s="177" t="s">
        <v>5015</v>
      </c>
      <c r="K16" s="170" t="s">
        <v>96</v>
      </c>
      <c r="M16" s="167" t="s">
        <v>4901</v>
      </c>
    </row>
    <row r="17" spans="1:15" x14ac:dyDescent="0.25">
      <c r="A17" s="101">
        <v>177</v>
      </c>
      <c r="B17" s="167" t="s">
        <v>178</v>
      </c>
      <c r="C17" s="167" t="s">
        <v>179</v>
      </c>
      <c r="D17" s="200" t="s">
        <v>5139</v>
      </c>
      <c r="E17" s="200" t="s">
        <v>5130</v>
      </c>
      <c r="F17" s="102" t="s">
        <v>162</v>
      </c>
      <c r="G17" s="102" t="s">
        <v>163</v>
      </c>
      <c r="H17" s="209" t="s">
        <v>586</v>
      </c>
      <c r="I17" s="102" t="s">
        <v>164</v>
      </c>
      <c r="J17" s="201" t="s">
        <v>5171</v>
      </c>
      <c r="K17" s="102" t="s">
        <v>96</v>
      </c>
      <c r="M17" s="167" t="s">
        <v>4902</v>
      </c>
    </row>
    <row r="18" spans="1:15" x14ac:dyDescent="0.25">
      <c r="A18" s="101">
        <v>176</v>
      </c>
      <c r="B18" s="102" t="s">
        <v>165</v>
      </c>
      <c r="C18" s="102" t="s">
        <v>166</v>
      </c>
      <c r="D18" s="200" t="s">
        <v>587</v>
      </c>
      <c r="E18" s="209" t="s">
        <v>5241</v>
      </c>
      <c r="F18" s="102" t="s">
        <v>167</v>
      </c>
      <c r="G18" s="102" t="s">
        <v>168</v>
      </c>
      <c r="H18" s="209" t="s">
        <v>587</v>
      </c>
      <c r="I18" s="102" t="s">
        <v>346</v>
      </c>
      <c r="J18" s="177" t="s">
        <v>5016</v>
      </c>
      <c r="K18" s="102" t="s">
        <v>96</v>
      </c>
      <c r="M18" s="167" t="s">
        <v>4903</v>
      </c>
    </row>
    <row r="19" spans="1:15" x14ac:dyDescent="0.25">
      <c r="A19" s="101">
        <v>175</v>
      </c>
      <c r="B19" s="167" t="s">
        <v>105</v>
      </c>
      <c r="C19" s="167" t="s">
        <v>106</v>
      </c>
      <c r="D19" s="200" t="s">
        <v>592</v>
      </c>
      <c r="E19" s="200" t="s">
        <v>5131</v>
      </c>
      <c r="F19" s="102" t="s">
        <v>170</v>
      </c>
      <c r="G19" s="102" t="s">
        <v>171</v>
      </c>
      <c r="H19" s="209" t="s">
        <v>592</v>
      </c>
      <c r="I19" s="102" t="s">
        <v>172</v>
      </c>
      <c r="J19" s="177" t="s">
        <v>5017</v>
      </c>
      <c r="K19" s="170" t="s">
        <v>96</v>
      </c>
      <c r="M19" s="167" t="s">
        <v>4904</v>
      </c>
    </row>
    <row r="20" spans="1:15" x14ac:dyDescent="0.25">
      <c r="A20" s="101">
        <v>174</v>
      </c>
      <c r="B20" s="167" t="s">
        <v>113</v>
      </c>
      <c r="C20" s="167" t="s">
        <v>113</v>
      </c>
      <c r="D20" s="200" t="s">
        <v>601</v>
      </c>
      <c r="E20" s="200" t="s">
        <v>5132</v>
      </c>
      <c r="F20" s="102" t="s">
        <v>175</v>
      </c>
      <c r="G20" s="102" t="s">
        <v>176</v>
      </c>
      <c r="H20" s="209" t="s">
        <v>601</v>
      </c>
      <c r="I20" s="102" t="s">
        <v>177</v>
      </c>
      <c r="J20" s="177" t="s">
        <v>5018</v>
      </c>
      <c r="K20" s="170" t="s">
        <v>117</v>
      </c>
      <c r="M20" s="167" t="s">
        <v>4905</v>
      </c>
    </row>
    <row r="21" spans="1:15" x14ac:dyDescent="0.25">
      <c r="A21" s="101">
        <v>173</v>
      </c>
      <c r="B21" s="167" t="s">
        <v>213</v>
      </c>
      <c r="C21" s="167" t="s">
        <v>214</v>
      </c>
      <c r="D21" s="200" t="s">
        <v>606</v>
      </c>
      <c r="E21" s="200" t="s">
        <v>5133</v>
      </c>
      <c r="F21" s="102" t="s">
        <v>180</v>
      </c>
      <c r="G21" s="102" t="s">
        <v>181</v>
      </c>
      <c r="H21" s="209" t="s">
        <v>606</v>
      </c>
      <c r="I21" s="102" t="s">
        <v>182</v>
      </c>
      <c r="J21" s="177" t="s">
        <v>5019</v>
      </c>
      <c r="K21" s="102" t="s">
        <v>96</v>
      </c>
      <c r="M21" s="167" t="s">
        <v>4906</v>
      </c>
    </row>
    <row r="22" spans="1:15" x14ac:dyDescent="0.25">
      <c r="A22" s="101">
        <v>172</v>
      </c>
      <c r="B22" s="167" t="s">
        <v>157</v>
      </c>
      <c r="C22" s="170" t="s">
        <v>4926</v>
      </c>
      <c r="D22" s="200" t="s">
        <v>610</v>
      </c>
      <c r="E22" s="200" t="s">
        <v>5134</v>
      </c>
      <c r="F22" s="102" t="s">
        <v>185</v>
      </c>
      <c r="G22" s="102" t="s">
        <v>186</v>
      </c>
      <c r="H22" s="209" t="s">
        <v>610</v>
      </c>
      <c r="I22" s="203" t="s">
        <v>5200</v>
      </c>
      <c r="J22" s="205" t="s">
        <v>5202</v>
      </c>
      <c r="K22" s="102" t="s">
        <v>96</v>
      </c>
      <c r="M22" s="167" t="s">
        <v>4907</v>
      </c>
      <c r="N22" s="105" t="s">
        <v>816</v>
      </c>
      <c r="O22" s="209" t="s">
        <v>5227</v>
      </c>
    </row>
    <row r="23" spans="1:15" x14ac:dyDescent="0.25">
      <c r="A23" s="101">
        <v>171</v>
      </c>
      <c r="B23" s="102" t="s">
        <v>187</v>
      </c>
      <c r="C23" s="102" t="s">
        <v>188</v>
      </c>
      <c r="D23" s="200" t="s">
        <v>616</v>
      </c>
      <c r="E23" s="200" t="s">
        <v>5135</v>
      </c>
      <c r="F23" s="102" t="s">
        <v>189</v>
      </c>
      <c r="G23" s="102" t="s">
        <v>190</v>
      </c>
      <c r="H23" s="209" t="s">
        <v>616</v>
      </c>
      <c r="I23" s="102" t="s">
        <v>191</v>
      </c>
      <c r="J23" s="177" t="s">
        <v>5020</v>
      </c>
      <c r="K23" s="102" t="s">
        <v>96</v>
      </c>
      <c r="M23" s="167" t="s">
        <v>4908</v>
      </c>
      <c r="N23" s="105" t="s">
        <v>817</v>
      </c>
      <c r="O23" s="209" t="s">
        <v>5131</v>
      </c>
    </row>
    <row r="24" spans="1:15" x14ac:dyDescent="0.25">
      <c r="A24" s="101">
        <v>170</v>
      </c>
      <c r="B24" s="167" t="s">
        <v>160</v>
      </c>
      <c r="C24" s="167" t="s">
        <v>161</v>
      </c>
      <c r="D24" s="200" t="s">
        <v>620</v>
      </c>
      <c r="E24" s="200" t="s">
        <v>5136</v>
      </c>
      <c r="F24" s="102" t="s">
        <v>193</v>
      </c>
      <c r="G24" s="102" t="s">
        <v>194</v>
      </c>
      <c r="H24" s="209" t="s">
        <v>620</v>
      </c>
      <c r="I24" s="102" t="s">
        <v>195</v>
      </c>
      <c r="J24" s="177" t="s">
        <v>5021</v>
      </c>
      <c r="K24" s="170" t="s">
        <v>96</v>
      </c>
      <c r="M24" s="167" t="s">
        <v>4909</v>
      </c>
      <c r="N24" s="105" t="s">
        <v>818</v>
      </c>
      <c r="O24" s="209" t="s">
        <v>5132</v>
      </c>
    </row>
    <row r="25" spans="1:15" x14ac:dyDescent="0.25">
      <c r="A25" s="101">
        <v>169</v>
      </c>
      <c r="B25" s="102" t="s">
        <v>196</v>
      </c>
      <c r="C25" s="102" t="s">
        <v>197</v>
      </c>
      <c r="D25" s="200" t="s">
        <v>625</v>
      </c>
      <c r="E25" s="200" t="s">
        <v>5137</v>
      </c>
      <c r="F25" s="102" t="s">
        <v>198</v>
      </c>
      <c r="G25" s="102" t="s">
        <v>199</v>
      </c>
      <c r="H25" s="209" t="s">
        <v>625</v>
      </c>
      <c r="I25" s="102" t="s">
        <v>200</v>
      </c>
      <c r="J25" s="177" t="s">
        <v>5022</v>
      </c>
      <c r="K25" s="102" t="s">
        <v>96</v>
      </c>
      <c r="M25" s="167" t="s">
        <v>4910</v>
      </c>
      <c r="N25" s="105" t="s">
        <v>819</v>
      </c>
      <c r="O25" s="209" t="s">
        <v>5133</v>
      </c>
    </row>
    <row r="26" spans="1:15" x14ac:dyDescent="0.25">
      <c r="A26" s="101">
        <v>168</v>
      </c>
      <c r="B26" s="102" t="s">
        <v>201</v>
      </c>
      <c r="C26" s="102" t="s">
        <v>202</v>
      </c>
      <c r="D26" s="200" t="s">
        <v>626</v>
      </c>
      <c r="E26" s="209" t="s">
        <v>5226</v>
      </c>
      <c r="F26" s="102" t="s">
        <v>203</v>
      </c>
      <c r="G26" s="102" t="s">
        <v>204</v>
      </c>
      <c r="H26" s="209" t="s">
        <v>5226</v>
      </c>
      <c r="I26" s="102" t="s">
        <v>347</v>
      </c>
      <c r="J26" s="177" t="s">
        <v>5023</v>
      </c>
      <c r="K26" s="102" t="s">
        <v>96</v>
      </c>
      <c r="M26" s="167" t="s">
        <v>4912</v>
      </c>
      <c r="N26" s="205" t="s">
        <v>5203</v>
      </c>
      <c r="O26" s="209" t="s">
        <v>5134</v>
      </c>
    </row>
    <row r="27" spans="1:15" x14ac:dyDescent="0.25">
      <c r="A27" s="101">
        <v>167</v>
      </c>
      <c r="B27" s="167" t="s">
        <v>183</v>
      </c>
      <c r="C27" s="167" t="s">
        <v>184</v>
      </c>
      <c r="D27" s="200" t="s">
        <v>634</v>
      </c>
      <c r="E27" s="209" t="s">
        <v>5138</v>
      </c>
      <c r="F27" s="209" t="s">
        <v>207</v>
      </c>
      <c r="G27" s="102" t="s">
        <v>208</v>
      </c>
      <c r="H27" s="209" t="s">
        <v>634</v>
      </c>
      <c r="I27" s="102" t="s">
        <v>209</v>
      </c>
      <c r="J27" s="177" t="s">
        <v>5024</v>
      </c>
      <c r="K27" s="102" t="s">
        <v>96</v>
      </c>
      <c r="M27" s="167" t="s">
        <v>4911</v>
      </c>
      <c r="N27" s="105" t="s">
        <v>820</v>
      </c>
      <c r="O27" s="209" t="s">
        <v>5135</v>
      </c>
    </row>
    <row r="28" spans="1:15" x14ac:dyDescent="0.25">
      <c r="A28" s="101">
        <v>166</v>
      </c>
      <c r="B28" s="102" t="s">
        <v>210</v>
      </c>
      <c r="C28" s="102" t="s">
        <v>211</v>
      </c>
      <c r="D28" s="200" t="s">
        <v>863</v>
      </c>
      <c r="E28" s="209" t="s">
        <v>673</v>
      </c>
      <c r="F28" s="209" t="s">
        <v>234</v>
      </c>
      <c r="G28" s="209" t="s">
        <v>235</v>
      </c>
      <c r="H28" s="209" t="s">
        <v>673</v>
      </c>
      <c r="I28" s="102" t="s">
        <v>212</v>
      </c>
      <c r="J28" s="177" t="s">
        <v>5025</v>
      </c>
      <c r="K28" s="102" t="s">
        <v>96</v>
      </c>
      <c r="M28" s="167" t="s">
        <v>4913</v>
      </c>
      <c r="N28" s="105" t="s">
        <v>821</v>
      </c>
      <c r="O28" s="209" t="s">
        <v>5136</v>
      </c>
    </row>
    <row r="29" spans="1:15" x14ac:dyDescent="0.25">
      <c r="A29" s="101">
        <v>165</v>
      </c>
      <c r="B29" s="167" t="s">
        <v>192</v>
      </c>
      <c r="C29" s="167" t="s">
        <v>192</v>
      </c>
      <c r="D29" s="200" t="s">
        <v>645</v>
      </c>
      <c r="E29" s="209" t="s">
        <v>682</v>
      </c>
      <c r="F29" s="209" t="s">
        <v>238</v>
      </c>
      <c r="G29" s="209" t="s">
        <v>239</v>
      </c>
      <c r="H29" s="209" t="s">
        <v>682</v>
      </c>
      <c r="I29" s="102" t="s">
        <v>215</v>
      </c>
      <c r="J29" s="177" t="s">
        <v>5026</v>
      </c>
      <c r="K29" s="102" t="s">
        <v>96</v>
      </c>
      <c r="M29" s="167" t="s">
        <v>4914</v>
      </c>
      <c r="N29" s="105" t="s">
        <v>822</v>
      </c>
      <c r="O29" s="209" t="s">
        <v>5137</v>
      </c>
    </row>
    <row r="30" spans="1:15" x14ac:dyDescent="0.25">
      <c r="A30" s="101">
        <v>164</v>
      </c>
      <c r="B30" s="102" t="s">
        <v>216</v>
      </c>
      <c r="C30" s="102" t="s">
        <v>217</v>
      </c>
      <c r="D30" s="200" t="s">
        <v>5140</v>
      </c>
      <c r="E30" s="209" t="s">
        <v>686</v>
      </c>
      <c r="F30" s="209" t="s">
        <v>241</v>
      </c>
      <c r="G30" s="209" t="s">
        <v>241</v>
      </c>
      <c r="H30" s="209" t="s">
        <v>686</v>
      </c>
      <c r="I30" s="102" t="s">
        <v>218</v>
      </c>
      <c r="J30" s="177" t="s">
        <v>5027</v>
      </c>
      <c r="K30" s="102" t="s">
        <v>96</v>
      </c>
      <c r="M30" s="209" t="s">
        <v>5240</v>
      </c>
      <c r="N30" s="105" t="s">
        <v>823</v>
      </c>
      <c r="O30" s="209" t="s">
        <v>5226</v>
      </c>
    </row>
    <row r="31" spans="1:15" x14ac:dyDescent="0.25">
      <c r="A31" s="101">
        <v>163</v>
      </c>
      <c r="B31" s="102" t="s">
        <v>219</v>
      </c>
      <c r="C31" s="102" t="s">
        <v>220</v>
      </c>
      <c r="D31" s="200" t="s">
        <v>651</v>
      </c>
      <c r="E31" s="209" t="s">
        <v>688</v>
      </c>
      <c r="F31" s="209" t="s">
        <v>244</v>
      </c>
      <c r="G31" s="209" t="s">
        <v>245</v>
      </c>
      <c r="H31" s="209" t="s">
        <v>688</v>
      </c>
      <c r="I31" s="102" t="s">
        <v>348</v>
      </c>
      <c r="J31" s="177" t="s">
        <v>5028</v>
      </c>
      <c r="K31" s="102" t="s">
        <v>96</v>
      </c>
      <c r="M31" s="209" t="s">
        <v>5239</v>
      </c>
      <c r="N31" s="105" t="s">
        <v>824</v>
      </c>
      <c r="O31" s="209" t="s">
        <v>5138</v>
      </c>
    </row>
    <row r="32" spans="1:15" x14ac:dyDescent="0.25">
      <c r="A32" s="101">
        <v>162</v>
      </c>
      <c r="B32" s="102" t="s">
        <v>221</v>
      </c>
      <c r="C32" s="102" t="s">
        <v>222</v>
      </c>
      <c r="D32" s="200" t="s">
        <v>656</v>
      </c>
      <c r="E32" s="209" t="s">
        <v>693</v>
      </c>
      <c r="F32" s="209" t="s">
        <v>249</v>
      </c>
      <c r="G32" s="209" t="s">
        <v>250</v>
      </c>
      <c r="H32" s="209" t="s">
        <v>693</v>
      </c>
      <c r="I32" s="102" t="s">
        <v>223</v>
      </c>
      <c r="J32" s="177" t="s">
        <v>5029</v>
      </c>
      <c r="K32" s="102" t="s">
        <v>96</v>
      </c>
      <c r="M32" s="209" t="s">
        <v>5238</v>
      </c>
      <c r="N32" s="105" t="s">
        <v>825</v>
      </c>
      <c r="O32" s="209" t="s">
        <v>673</v>
      </c>
    </row>
    <row r="33" spans="1:15" x14ac:dyDescent="0.25">
      <c r="A33" s="101">
        <v>161</v>
      </c>
      <c r="B33" s="102" t="s">
        <v>224</v>
      </c>
      <c r="C33" s="102" t="s">
        <v>225</v>
      </c>
      <c r="D33" s="208" t="s">
        <v>664</v>
      </c>
      <c r="E33" s="208" t="s">
        <v>698</v>
      </c>
      <c r="F33" s="208" t="s">
        <v>253</v>
      </c>
      <c r="G33" s="208" t="s">
        <v>254</v>
      </c>
      <c r="H33" s="208" t="s">
        <v>698</v>
      </c>
      <c r="I33" s="102" t="s">
        <v>349</v>
      </c>
      <c r="J33" s="177" t="s">
        <v>5030</v>
      </c>
      <c r="K33" s="102" t="s">
        <v>96</v>
      </c>
      <c r="M33" s="209" t="s">
        <v>5237</v>
      </c>
      <c r="N33" s="105" t="s">
        <v>826</v>
      </c>
      <c r="O33" s="209" t="s">
        <v>682</v>
      </c>
    </row>
    <row r="34" spans="1:15" x14ac:dyDescent="0.25">
      <c r="A34" s="101">
        <v>160</v>
      </c>
      <c r="B34" s="102" t="s">
        <v>226</v>
      </c>
      <c r="C34" s="102" t="s">
        <v>227</v>
      </c>
      <c r="D34" s="200" t="s">
        <v>5141</v>
      </c>
      <c r="E34" s="199" t="s">
        <v>228</v>
      </c>
      <c r="F34" s="199" t="s">
        <v>228</v>
      </c>
      <c r="G34" s="102" t="s">
        <v>228</v>
      </c>
      <c r="H34" s="199" t="s">
        <v>228</v>
      </c>
      <c r="I34" s="102" t="s">
        <v>350</v>
      </c>
      <c r="J34" s="177" t="s">
        <v>5031</v>
      </c>
      <c r="K34" s="102" t="s">
        <v>96</v>
      </c>
      <c r="M34" s="209" t="s">
        <v>4916</v>
      </c>
      <c r="N34" s="105" t="s">
        <v>827</v>
      </c>
      <c r="O34" s="209" t="s">
        <v>686</v>
      </c>
    </row>
    <row r="35" spans="1:15" x14ac:dyDescent="0.25">
      <c r="A35" s="101">
        <v>159</v>
      </c>
      <c r="B35" s="167" t="s">
        <v>259</v>
      </c>
      <c r="C35" s="167" t="s">
        <v>260</v>
      </c>
      <c r="D35" s="200" t="s">
        <v>5142</v>
      </c>
      <c r="E35" s="200" t="s">
        <v>5116</v>
      </c>
      <c r="F35" s="208" t="s">
        <v>5209</v>
      </c>
      <c r="G35" s="208" t="s">
        <v>5211</v>
      </c>
      <c r="H35" s="200" t="s">
        <v>5116</v>
      </c>
      <c r="I35" s="102" t="s">
        <v>231</v>
      </c>
      <c r="J35" s="177" t="s">
        <v>5032</v>
      </c>
      <c r="K35" s="102" t="s">
        <v>96</v>
      </c>
      <c r="M35" s="209" t="s">
        <v>5236</v>
      </c>
      <c r="N35" s="105" t="s">
        <v>828</v>
      </c>
      <c r="O35" s="209" t="s">
        <v>688</v>
      </c>
    </row>
    <row r="36" spans="1:15" x14ac:dyDescent="0.25">
      <c r="A36" s="101">
        <v>158</v>
      </c>
      <c r="B36" s="102" t="s">
        <v>232</v>
      </c>
      <c r="C36" s="102" t="s">
        <v>233</v>
      </c>
      <c r="D36" s="200" t="s">
        <v>5143</v>
      </c>
      <c r="E36" s="200" t="s">
        <v>710</v>
      </c>
      <c r="F36" s="208" t="s">
        <v>264</v>
      </c>
      <c r="G36" s="208" t="s">
        <v>265</v>
      </c>
      <c r="H36" s="200" t="s">
        <v>710</v>
      </c>
      <c r="I36" s="102" t="s">
        <v>351</v>
      </c>
      <c r="J36" s="177" t="s">
        <v>5033</v>
      </c>
      <c r="K36" s="102" t="s">
        <v>117</v>
      </c>
      <c r="M36" s="209" t="s">
        <v>5235</v>
      </c>
      <c r="N36" s="105" t="s">
        <v>829</v>
      </c>
      <c r="O36" s="209" t="s">
        <v>693</v>
      </c>
    </row>
    <row r="37" spans="1:15" x14ac:dyDescent="0.25">
      <c r="A37" s="101">
        <v>157</v>
      </c>
      <c r="B37" s="102" t="s">
        <v>236</v>
      </c>
      <c r="C37" s="102" t="s">
        <v>237</v>
      </c>
      <c r="D37" s="200" t="s">
        <v>5144</v>
      </c>
      <c r="E37" s="200" t="s">
        <v>715</v>
      </c>
      <c r="F37" s="208" t="s">
        <v>267</v>
      </c>
      <c r="G37" s="208" t="s">
        <v>268</v>
      </c>
      <c r="H37" s="200" t="s">
        <v>715</v>
      </c>
      <c r="I37" s="102" t="s">
        <v>240</v>
      </c>
      <c r="J37" s="177" t="s">
        <v>5034</v>
      </c>
      <c r="K37" s="102" t="s">
        <v>117</v>
      </c>
      <c r="M37" s="208" t="s">
        <v>4917</v>
      </c>
      <c r="N37" s="105" t="s">
        <v>830</v>
      </c>
      <c r="O37" s="208" t="s">
        <v>698</v>
      </c>
    </row>
    <row r="38" spans="1:15" x14ac:dyDescent="0.25">
      <c r="A38" s="101">
        <v>156</v>
      </c>
      <c r="B38" s="206" t="s">
        <v>5204</v>
      </c>
      <c r="C38" s="206" t="s">
        <v>5205</v>
      </c>
      <c r="D38" s="200" t="s">
        <v>5145</v>
      </c>
      <c r="E38" s="209" t="s">
        <v>5225</v>
      </c>
      <c r="F38" s="209" t="s">
        <v>5247</v>
      </c>
      <c r="G38" s="209" t="s">
        <v>5248</v>
      </c>
      <c r="H38" s="209" t="s">
        <v>5225</v>
      </c>
      <c r="I38" s="102" t="s">
        <v>352</v>
      </c>
      <c r="J38" s="177" t="s">
        <v>5035</v>
      </c>
      <c r="K38" s="102" t="s">
        <v>117</v>
      </c>
      <c r="M38" s="167" t="s">
        <v>4915</v>
      </c>
      <c r="N38" s="105" t="s">
        <v>831</v>
      </c>
      <c r="O38" s="199" t="s">
        <v>228</v>
      </c>
    </row>
    <row r="39" spans="1:15" x14ac:dyDescent="0.25">
      <c r="A39" s="101">
        <v>155</v>
      </c>
      <c r="B39" s="102" t="s">
        <v>242</v>
      </c>
      <c r="C39" s="102" t="s">
        <v>243</v>
      </c>
      <c r="D39" s="200" t="s">
        <v>5146</v>
      </c>
      <c r="E39" s="200" t="s">
        <v>762</v>
      </c>
      <c r="F39" s="208" t="s">
        <v>303</v>
      </c>
      <c r="G39" s="208" t="s">
        <v>304</v>
      </c>
      <c r="H39" s="200" t="s">
        <v>762</v>
      </c>
      <c r="I39" s="102" t="s">
        <v>246</v>
      </c>
      <c r="J39" s="177" t="s">
        <v>5036</v>
      </c>
      <c r="K39" s="102" t="s">
        <v>117</v>
      </c>
      <c r="M39" s="208" t="s">
        <v>5213</v>
      </c>
      <c r="N39" s="105" t="s">
        <v>832</v>
      </c>
      <c r="O39" s="200" t="s">
        <v>5116</v>
      </c>
    </row>
    <row r="40" spans="1:15" x14ac:dyDescent="0.25">
      <c r="A40" s="101">
        <v>154</v>
      </c>
      <c r="B40" s="102" t="s">
        <v>247</v>
      </c>
      <c r="C40" s="102" t="s">
        <v>248</v>
      </c>
      <c r="D40" s="200" t="s">
        <v>5147</v>
      </c>
      <c r="E40" s="200" t="s">
        <v>767</v>
      </c>
      <c r="F40" s="208" t="s">
        <v>308</v>
      </c>
      <c r="G40" s="208" t="s">
        <v>309</v>
      </c>
      <c r="H40" s="200" t="s">
        <v>767</v>
      </c>
      <c r="I40" s="102" t="s">
        <v>353</v>
      </c>
      <c r="J40" s="201" t="s">
        <v>5172</v>
      </c>
      <c r="K40" s="170" t="s">
        <v>96</v>
      </c>
      <c r="M40" s="208" t="s">
        <v>5214</v>
      </c>
      <c r="N40" s="105" t="s">
        <v>833</v>
      </c>
      <c r="O40" s="200" t="s">
        <v>710</v>
      </c>
    </row>
    <row r="41" spans="1:15" x14ac:dyDescent="0.25">
      <c r="A41" s="101">
        <v>153</v>
      </c>
      <c r="B41" s="102" t="s">
        <v>251</v>
      </c>
      <c r="C41" s="102" t="s">
        <v>252</v>
      </c>
      <c r="D41" s="200" t="s">
        <v>5148</v>
      </c>
      <c r="E41" s="209" t="s">
        <v>5232</v>
      </c>
      <c r="F41" s="209" t="s">
        <v>5253</v>
      </c>
      <c r="G41" s="209" t="s">
        <v>5254</v>
      </c>
      <c r="H41" s="209" t="s">
        <v>5232</v>
      </c>
      <c r="I41" s="102" t="s">
        <v>354</v>
      </c>
      <c r="J41" s="177" t="s">
        <v>5037</v>
      </c>
      <c r="K41" s="206" t="s">
        <v>117</v>
      </c>
      <c r="M41" s="208" t="s">
        <v>5215</v>
      </c>
      <c r="N41" s="105" t="s">
        <v>834</v>
      </c>
      <c r="O41" s="200" t="s">
        <v>715</v>
      </c>
    </row>
    <row r="42" spans="1:15" x14ac:dyDescent="0.25">
      <c r="A42" s="101">
        <v>152</v>
      </c>
      <c r="B42" s="102" t="s">
        <v>255</v>
      </c>
      <c r="C42" s="102" t="s">
        <v>256</v>
      </c>
      <c r="D42" s="200" t="s">
        <v>5149</v>
      </c>
      <c r="E42" s="199" t="s">
        <v>257</v>
      </c>
      <c r="F42" s="199" t="s">
        <v>257</v>
      </c>
      <c r="G42" s="102" t="s">
        <v>257</v>
      </c>
      <c r="H42" s="199" t="s">
        <v>257</v>
      </c>
      <c r="I42" s="102" t="s">
        <v>258</v>
      </c>
      <c r="J42" s="177" t="s">
        <v>5038</v>
      </c>
      <c r="K42" s="102" t="s">
        <v>96</v>
      </c>
      <c r="M42" s="209" t="s">
        <v>5234</v>
      </c>
      <c r="N42" s="105" t="s">
        <v>835</v>
      </c>
      <c r="O42" s="209" t="s">
        <v>5225</v>
      </c>
    </row>
    <row r="43" spans="1:15" x14ac:dyDescent="0.25">
      <c r="A43" s="101">
        <v>151</v>
      </c>
      <c r="B43" s="167" t="s">
        <v>283</v>
      </c>
      <c r="C43" s="167" t="s">
        <v>284</v>
      </c>
      <c r="D43" s="200" t="s">
        <v>5150</v>
      </c>
      <c r="E43" s="208" t="s">
        <v>5208</v>
      </c>
      <c r="F43" s="208" t="s">
        <v>5210</v>
      </c>
      <c r="G43" s="208" t="s">
        <v>5212</v>
      </c>
      <c r="H43" s="208" t="s">
        <v>5208</v>
      </c>
      <c r="I43" s="102" t="s">
        <v>261</v>
      </c>
      <c r="J43" s="177" t="s">
        <v>5039</v>
      </c>
      <c r="K43" s="102" t="s">
        <v>96</v>
      </c>
      <c r="M43" s="208" t="s">
        <v>5216</v>
      </c>
      <c r="N43" s="105" t="s">
        <v>836</v>
      </c>
      <c r="O43" s="200" t="s">
        <v>762</v>
      </c>
    </row>
    <row r="44" spans="1:15" x14ac:dyDescent="0.25">
      <c r="A44" s="101">
        <v>150</v>
      </c>
      <c r="B44" s="167" t="s">
        <v>269</v>
      </c>
      <c r="C44" s="167" t="s">
        <v>270</v>
      </c>
      <c r="D44" s="200" t="s">
        <v>5151</v>
      </c>
      <c r="E44" s="209" t="s">
        <v>5224</v>
      </c>
      <c r="F44" s="209" t="s">
        <v>5246</v>
      </c>
      <c r="G44" s="209" t="s">
        <v>5249</v>
      </c>
      <c r="H44" s="209" t="s">
        <v>5224</v>
      </c>
      <c r="I44" s="102" t="s">
        <v>355</v>
      </c>
      <c r="J44" s="177" t="s">
        <v>5040</v>
      </c>
      <c r="K44" s="102" t="s">
        <v>96</v>
      </c>
      <c r="M44" s="208" t="s">
        <v>5217</v>
      </c>
      <c r="N44" s="105" t="s">
        <v>837</v>
      </c>
      <c r="O44" s="200" t="s">
        <v>767</v>
      </c>
    </row>
    <row r="45" spans="1:15" x14ac:dyDescent="0.25">
      <c r="A45" s="101">
        <v>149</v>
      </c>
      <c r="B45" s="167" t="s">
        <v>280</v>
      </c>
      <c r="C45" s="167" t="s">
        <v>281</v>
      </c>
      <c r="D45" s="200" t="s">
        <v>5152</v>
      </c>
      <c r="E45" s="209" t="s">
        <v>5223</v>
      </c>
      <c r="F45" s="209" t="s">
        <v>5245</v>
      </c>
      <c r="G45" s="209" t="s">
        <v>5250</v>
      </c>
      <c r="H45" s="209" t="s">
        <v>5223</v>
      </c>
      <c r="I45" s="102" t="s">
        <v>356</v>
      </c>
      <c r="J45" s="177" t="s">
        <v>5041</v>
      </c>
      <c r="K45" s="102" t="s">
        <v>96</v>
      </c>
      <c r="M45" s="209" t="s">
        <v>5233</v>
      </c>
      <c r="N45" s="105" t="s">
        <v>838</v>
      </c>
      <c r="O45" s="209" t="s">
        <v>5232</v>
      </c>
    </row>
    <row r="46" spans="1:15" x14ac:dyDescent="0.25">
      <c r="A46" s="101">
        <v>148</v>
      </c>
      <c r="B46" s="167" t="s">
        <v>85</v>
      </c>
      <c r="C46" s="167" t="s">
        <v>277</v>
      </c>
      <c r="D46" s="200" t="s">
        <v>5153</v>
      </c>
      <c r="E46" s="208" t="s">
        <v>720</v>
      </c>
      <c r="F46" s="208" t="s">
        <v>271</v>
      </c>
      <c r="G46" s="102" t="s">
        <v>272</v>
      </c>
      <c r="H46" s="208" t="s">
        <v>720</v>
      </c>
      <c r="I46" s="102" t="s">
        <v>357</v>
      </c>
      <c r="J46" s="177" t="s">
        <v>5042</v>
      </c>
      <c r="K46" s="102" t="s">
        <v>96</v>
      </c>
      <c r="M46" s="167" t="s">
        <v>4918</v>
      </c>
      <c r="N46" s="105" t="s">
        <v>839</v>
      </c>
      <c r="O46" s="199" t="s">
        <v>257</v>
      </c>
    </row>
    <row r="47" spans="1:15" x14ac:dyDescent="0.25">
      <c r="A47" s="101">
        <v>147</v>
      </c>
      <c r="B47" s="102" t="s">
        <v>273</v>
      </c>
      <c r="C47" s="102" t="s">
        <v>274</v>
      </c>
      <c r="D47" s="200" t="s">
        <v>5154</v>
      </c>
      <c r="E47" s="208" t="s">
        <v>726</v>
      </c>
      <c r="F47" s="208" t="s">
        <v>275</v>
      </c>
      <c r="G47" s="208" t="s">
        <v>276</v>
      </c>
      <c r="H47" s="208" t="s">
        <v>726</v>
      </c>
      <c r="I47" s="102" t="s">
        <v>358</v>
      </c>
      <c r="J47" s="177" t="s">
        <v>5043</v>
      </c>
      <c r="K47" s="102" t="s">
        <v>96</v>
      </c>
      <c r="M47" s="208" t="s">
        <v>5218</v>
      </c>
      <c r="N47" s="105" t="s">
        <v>840</v>
      </c>
      <c r="O47" s="208" t="s">
        <v>5208</v>
      </c>
    </row>
    <row r="48" spans="1:15" x14ac:dyDescent="0.25">
      <c r="A48" s="101">
        <v>146</v>
      </c>
      <c r="B48" s="167" t="s">
        <v>286</v>
      </c>
      <c r="C48" s="167" t="s">
        <v>287</v>
      </c>
      <c r="D48" s="200" t="s">
        <v>5155</v>
      </c>
      <c r="E48" s="208" t="s">
        <v>731</v>
      </c>
      <c r="F48" s="208" t="s">
        <v>278</v>
      </c>
      <c r="G48" s="102" t="s">
        <v>279</v>
      </c>
      <c r="H48" s="208" t="s">
        <v>731</v>
      </c>
      <c r="I48" s="102" t="s">
        <v>359</v>
      </c>
      <c r="J48" s="177" t="s">
        <v>5044</v>
      </c>
      <c r="K48" s="102" t="s">
        <v>96</v>
      </c>
      <c r="M48" s="209" t="s">
        <v>5231</v>
      </c>
      <c r="N48" s="105" t="s">
        <v>841</v>
      </c>
      <c r="O48" s="209" t="s">
        <v>5224</v>
      </c>
    </row>
    <row r="49" spans="1:15" x14ac:dyDescent="0.25">
      <c r="A49" s="101">
        <v>145</v>
      </c>
      <c r="B49" s="167" t="s">
        <v>229</v>
      </c>
      <c r="C49" s="167" t="s">
        <v>230</v>
      </c>
      <c r="D49" s="200" t="s">
        <v>5156</v>
      </c>
      <c r="E49" s="209" t="s">
        <v>5252</v>
      </c>
      <c r="F49" s="209" t="s">
        <v>5251</v>
      </c>
      <c r="G49" s="102" t="s">
        <v>282</v>
      </c>
      <c r="H49" s="209" t="s">
        <v>5252</v>
      </c>
      <c r="I49" s="102" t="s">
        <v>360</v>
      </c>
      <c r="J49" s="177" t="s">
        <v>5045</v>
      </c>
      <c r="K49" s="102" t="s">
        <v>96</v>
      </c>
      <c r="M49" s="209" t="s">
        <v>5230</v>
      </c>
      <c r="N49" s="105" t="s">
        <v>842</v>
      </c>
      <c r="O49" s="209" t="s">
        <v>5223</v>
      </c>
    </row>
    <row r="50" spans="1:15" x14ac:dyDescent="0.25">
      <c r="A50" s="101">
        <v>144</v>
      </c>
      <c r="B50" s="167" t="s">
        <v>294</v>
      </c>
      <c r="C50" s="167" t="s">
        <v>294</v>
      </c>
      <c r="D50" s="200" t="s">
        <v>5157</v>
      </c>
      <c r="E50" s="199" t="s">
        <v>285</v>
      </c>
      <c r="F50" s="199" t="s">
        <v>285</v>
      </c>
      <c r="G50" s="102" t="s">
        <v>285</v>
      </c>
      <c r="H50" s="199" t="s">
        <v>285</v>
      </c>
      <c r="I50" s="102" t="s">
        <v>361</v>
      </c>
      <c r="J50" s="177" t="s">
        <v>5046</v>
      </c>
      <c r="K50" s="207" t="s">
        <v>117</v>
      </c>
      <c r="M50" s="175" t="s">
        <v>4985</v>
      </c>
      <c r="N50" s="105" t="s">
        <v>843</v>
      </c>
      <c r="O50" s="208" t="s">
        <v>720</v>
      </c>
    </row>
    <row r="51" spans="1:15" x14ac:dyDescent="0.25">
      <c r="A51" s="101">
        <v>143</v>
      </c>
      <c r="B51" s="167" t="s">
        <v>262</v>
      </c>
      <c r="C51" s="167" t="s">
        <v>263</v>
      </c>
      <c r="D51" s="200" t="s">
        <v>5158</v>
      </c>
      <c r="E51" s="200" t="s">
        <v>742</v>
      </c>
      <c r="F51" s="208" t="s">
        <v>288</v>
      </c>
      <c r="G51" s="102" t="s">
        <v>289</v>
      </c>
      <c r="H51" s="200" t="s">
        <v>742</v>
      </c>
      <c r="I51" s="102" t="s">
        <v>362</v>
      </c>
      <c r="J51" s="177" t="s">
        <v>5047</v>
      </c>
      <c r="K51" s="102" t="s">
        <v>96</v>
      </c>
      <c r="M51" s="175" t="s">
        <v>4986</v>
      </c>
      <c r="N51" s="105" t="s">
        <v>844</v>
      </c>
      <c r="O51" s="208" t="s">
        <v>726</v>
      </c>
    </row>
    <row r="52" spans="1:15" x14ac:dyDescent="0.25">
      <c r="A52" s="101">
        <v>142</v>
      </c>
      <c r="B52" s="102" t="s">
        <v>290</v>
      </c>
      <c r="C52" s="102" t="s">
        <v>291</v>
      </c>
      <c r="D52" s="200" t="s">
        <v>5159</v>
      </c>
      <c r="E52" s="200" t="s">
        <v>747</v>
      </c>
      <c r="F52" s="208" t="s">
        <v>292</v>
      </c>
      <c r="G52" s="102" t="s">
        <v>293</v>
      </c>
      <c r="H52" s="200" t="s">
        <v>747</v>
      </c>
      <c r="I52" s="102" t="s">
        <v>363</v>
      </c>
      <c r="J52" s="177" t="s">
        <v>5048</v>
      </c>
      <c r="K52" s="102" t="s">
        <v>96</v>
      </c>
      <c r="M52" s="175" t="s">
        <v>4987</v>
      </c>
      <c r="N52" s="105" t="s">
        <v>845</v>
      </c>
      <c r="O52" s="208" t="s">
        <v>731</v>
      </c>
    </row>
    <row r="53" spans="1:15" x14ac:dyDescent="0.25">
      <c r="A53" s="101">
        <v>141</v>
      </c>
      <c r="B53" s="167" t="s">
        <v>266</v>
      </c>
      <c r="C53" s="202" t="s">
        <v>5173</v>
      </c>
      <c r="D53" s="200" t="s">
        <v>5160</v>
      </c>
      <c r="E53" s="200" t="s">
        <v>752</v>
      </c>
      <c r="F53" s="208" t="s">
        <v>295</v>
      </c>
      <c r="G53" s="102" t="s">
        <v>296</v>
      </c>
      <c r="H53" s="200" t="s">
        <v>752</v>
      </c>
      <c r="I53" s="102" t="s">
        <v>364</v>
      </c>
      <c r="J53" s="177" t="s">
        <v>5049</v>
      </c>
      <c r="K53" s="170" t="s">
        <v>96</v>
      </c>
      <c r="M53" s="175" t="s">
        <v>4988</v>
      </c>
      <c r="N53" s="105" t="s">
        <v>846</v>
      </c>
      <c r="O53" s="208" t="s">
        <v>5115</v>
      </c>
    </row>
    <row r="54" spans="1:15" x14ac:dyDescent="0.25">
      <c r="A54" s="101">
        <v>140</v>
      </c>
      <c r="B54" s="102" t="s">
        <v>297</v>
      </c>
      <c r="C54" s="102" t="s">
        <v>298</v>
      </c>
      <c r="D54" s="200" t="s">
        <v>5161</v>
      </c>
      <c r="E54" s="200" t="s">
        <v>757</v>
      </c>
      <c r="F54" s="208" t="s">
        <v>299</v>
      </c>
      <c r="G54" s="102" t="s">
        <v>300</v>
      </c>
      <c r="H54" s="200" t="s">
        <v>757</v>
      </c>
      <c r="I54" s="102" t="s">
        <v>365</v>
      </c>
      <c r="J54" s="177" t="s">
        <v>5050</v>
      </c>
      <c r="K54" s="102" t="s">
        <v>96</v>
      </c>
      <c r="M54" s="167" t="s">
        <v>4919</v>
      </c>
      <c r="N54" s="105" t="s">
        <v>847</v>
      </c>
      <c r="O54" s="199" t="s">
        <v>285</v>
      </c>
    </row>
    <row r="55" spans="1:15" x14ac:dyDescent="0.25">
      <c r="A55" s="101">
        <v>139</v>
      </c>
      <c r="B55" s="102" t="s">
        <v>301</v>
      </c>
      <c r="C55" s="102" t="s">
        <v>302</v>
      </c>
      <c r="D55" s="200" t="s">
        <v>5162</v>
      </c>
      <c r="E55" s="209" t="s">
        <v>5222</v>
      </c>
      <c r="F55" s="209" t="s">
        <v>5244</v>
      </c>
      <c r="G55" s="209" t="s">
        <v>5255</v>
      </c>
      <c r="H55" s="209" t="s">
        <v>5222</v>
      </c>
      <c r="I55" s="102" t="s">
        <v>305</v>
      </c>
      <c r="J55" s="177" t="s">
        <v>5051</v>
      </c>
      <c r="K55" s="102" t="s">
        <v>96</v>
      </c>
      <c r="M55" s="175" t="s">
        <v>4989</v>
      </c>
      <c r="N55" s="105" t="s">
        <v>848</v>
      </c>
      <c r="O55" s="200" t="s">
        <v>742</v>
      </c>
    </row>
    <row r="56" spans="1:15" x14ac:dyDescent="0.25">
      <c r="A56" s="101">
        <v>138</v>
      </c>
      <c r="B56" s="102" t="s">
        <v>306</v>
      </c>
      <c r="C56" s="102" t="s">
        <v>307</v>
      </c>
      <c r="D56" s="200" t="s">
        <v>5163</v>
      </c>
      <c r="E56" s="209" t="s">
        <v>5221</v>
      </c>
      <c r="F56" s="209" t="s">
        <v>5243</v>
      </c>
      <c r="G56" s="209" t="s">
        <v>5256</v>
      </c>
      <c r="H56" s="209" t="s">
        <v>5221</v>
      </c>
      <c r="I56" s="102" t="s">
        <v>366</v>
      </c>
      <c r="J56" s="177" t="s">
        <v>5052</v>
      </c>
      <c r="K56" s="102" t="s">
        <v>96</v>
      </c>
      <c r="M56" s="175" t="s">
        <v>4990</v>
      </c>
      <c r="N56" s="105" t="s">
        <v>849</v>
      </c>
      <c r="O56" s="200" t="s">
        <v>747</v>
      </c>
    </row>
    <row r="57" spans="1:15" x14ac:dyDescent="0.25">
      <c r="A57" s="101">
        <v>137</v>
      </c>
      <c r="B57" s="102" t="s">
        <v>310</v>
      </c>
      <c r="C57" s="102" t="s">
        <v>310</v>
      </c>
      <c r="D57" s="200" t="s">
        <v>5164</v>
      </c>
      <c r="E57" s="200" t="s">
        <v>772</v>
      </c>
      <c r="F57" s="208" t="s">
        <v>311</v>
      </c>
      <c r="G57" s="102" t="s">
        <v>312</v>
      </c>
      <c r="H57" s="200" t="s">
        <v>772</v>
      </c>
      <c r="I57" s="102" t="s">
        <v>367</v>
      </c>
      <c r="J57" s="177" t="s">
        <v>5053</v>
      </c>
      <c r="K57" s="102" t="s">
        <v>96</v>
      </c>
      <c r="M57" s="175" t="s">
        <v>4991</v>
      </c>
      <c r="N57" s="105" t="s">
        <v>850</v>
      </c>
      <c r="O57" s="200" t="s">
        <v>752</v>
      </c>
    </row>
    <row r="58" spans="1:15" x14ac:dyDescent="0.25">
      <c r="A58" s="101">
        <v>136</v>
      </c>
      <c r="B58" s="102" t="s">
        <v>313</v>
      </c>
      <c r="C58" s="102" t="s">
        <v>314</v>
      </c>
      <c r="D58" s="200" t="s">
        <v>4442</v>
      </c>
      <c r="E58" s="199" t="s">
        <v>315</v>
      </c>
      <c r="F58" s="199" t="s">
        <v>315</v>
      </c>
      <c r="G58" s="102" t="s">
        <v>315</v>
      </c>
      <c r="H58" s="199" t="s">
        <v>315</v>
      </c>
      <c r="I58" s="102" t="s">
        <v>368</v>
      </c>
      <c r="J58" s="177" t="s">
        <v>5054</v>
      </c>
      <c r="K58" s="102" t="s">
        <v>117</v>
      </c>
      <c r="M58" s="175" t="s">
        <v>4992</v>
      </c>
      <c r="N58" s="105" t="s">
        <v>851</v>
      </c>
      <c r="O58" s="200" t="s">
        <v>757</v>
      </c>
    </row>
    <row r="59" spans="1:15" x14ac:dyDescent="0.25">
      <c r="A59" s="101">
        <v>135</v>
      </c>
      <c r="B59" s="102" t="s">
        <v>316</v>
      </c>
      <c r="C59" s="102" t="s">
        <v>316</v>
      </c>
      <c r="D59" s="204" t="s">
        <v>5165</v>
      </c>
      <c r="E59" s="200" t="s">
        <v>780</v>
      </c>
      <c r="F59" s="208" t="s">
        <v>317</v>
      </c>
      <c r="G59" s="102" t="s">
        <v>318</v>
      </c>
      <c r="H59" s="200" t="s">
        <v>780</v>
      </c>
      <c r="I59" s="102" t="s">
        <v>369</v>
      </c>
      <c r="J59" s="177" t="s">
        <v>5055</v>
      </c>
      <c r="K59" s="102" t="s">
        <v>96</v>
      </c>
      <c r="M59" s="209" t="s">
        <v>5229</v>
      </c>
      <c r="N59" s="105" t="s">
        <v>852</v>
      </c>
      <c r="O59" s="209" t="s">
        <v>5222</v>
      </c>
    </row>
    <row r="60" spans="1:15" x14ac:dyDescent="0.25">
      <c r="A60" s="101">
        <v>134</v>
      </c>
      <c r="B60" s="102" t="s">
        <v>319</v>
      </c>
      <c r="C60" s="102" t="s">
        <v>320</v>
      </c>
      <c r="D60" s="204" t="s">
        <v>5201</v>
      </c>
      <c r="E60" s="200" t="s">
        <v>785</v>
      </c>
      <c r="F60" s="208" t="s">
        <v>321</v>
      </c>
      <c r="G60" s="102" t="s">
        <v>322</v>
      </c>
      <c r="H60" s="200" t="s">
        <v>785</v>
      </c>
      <c r="I60" s="102" t="s">
        <v>370</v>
      </c>
      <c r="J60" s="177" t="s">
        <v>5056</v>
      </c>
      <c r="K60" s="102" t="s">
        <v>117</v>
      </c>
      <c r="M60" s="209" t="s">
        <v>5228</v>
      </c>
      <c r="N60" s="105" t="s">
        <v>853</v>
      </c>
      <c r="O60" s="209" t="s">
        <v>5221</v>
      </c>
    </row>
    <row r="61" spans="1:15" x14ac:dyDescent="0.25">
      <c r="A61" s="101">
        <v>133</v>
      </c>
      <c r="B61" s="102" t="s">
        <v>323</v>
      </c>
      <c r="C61" s="125" t="s">
        <v>323</v>
      </c>
      <c r="D61" s="200" t="s">
        <v>5166</v>
      </c>
      <c r="E61" s="200" t="s">
        <v>790</v>
      </c>
      <c r="F61" s="208" t="s">
        <v>324</v>
      </c>
      <c r="G61" s="102" t="s">
        <v>325</v>
      </c>
      <c r="H61" s="200" t="s">
        <v>790</v>
      </c>
      <c r="I61" s="102" t="s">
        <v>371</v>
      </c>
      <c r="J61" s="177" t="s">
        <v>5057</v>
      </c>
      <c r="K61" s="102" t="s">
        <v>96</v>
      </c>
      <c r="M61" s="175" t="s">
        <v>4993</v>
      </c>
      <c r="N61" s="105" t="s">
        <v>854</v>
      </c>
      <c r="O61" s="200" t="s">
        <v>772</v>
      </c>
    </row>
    <row r="62" spans="1:15" x14ac:dyDescent="0.25">
      <c r="A62" s="101">
        <v>132</v>
      </c>
      <c r="B62" s="102" t="s">
        <v>326</v>
      </c>
      <c r="C62" s="102" t="s">
        <v>327</v>
      </c>
      <c r="D62" s="200" t="s">
        <v>5167</v>
      </c>
      <c r="E62" s="200" t="s">
        <v>795</v>
      </c>
      <c r="F62" s="208" t="s">
        <v>328</v>
      </c>
      <c r="G62" s="102" t="s">
        <v>329</v>
      </c>
      <c r="H62" s="200" t="s">
        <v>795</v>
      </c>
      <c r="I62" s="102" t="s">
        <v>372</v>
      </c>
      <c r="J62" s="177" t="s">
        <v>5058</v>
      </c>
      <c r="K62" s="102" t="s">
        <v>96</v>
      </c>
      <c r="M62" s="175" t="s">
        <v>4994</v>
      </c>
      <c r="N62" s="105" t="s">
        <v>855</v>
      </c>
      <c r="O62" s="199" t="s">
        <v>315</v>
      </c>
    </row>
    <row r="63" spans="1:15" x14ac:dyDescent="0.25">
      <c r="A63" s="101">
        <v>131</v>
      </c>
      <c r="B63" s="102" t="s">
        <v>330</v>
      </c>
      <c r="C63" s="102" t="s">
        <v>331</v>
      </c>
      <c r="D63" s="200" t="s">
        <v>5168</v>
      </c>
      <c r="E63" s="200" t="s">
        <v>800</v>
      </c>
      <c r="F63" s="208" t="s">
        <v>332</v>
      </c>
      <c r="G63" s="102" t="s">
        <v>333</v>
      </c>
      <c r="H63" s="200" t="s">
        <v>800</v>
      </c>
      <c r="I63" s="102" t="s">
        <v>373</v>
      </c>
      <c r="J63" s="177" t="s">
        <v>5059</v>
      </c>
      <c r="K63" s="102" t="s">
        <v>117</v>
      </c>
      <c r="M63" s="175" t="s">
        <v>4995</v>
      </c>
      <c r="N63" s="105" t="s">
        <v>856</v>
      </c>
      <c r="O63" s="200" t="s">
        <v>780</v>
      </c>
    </row>
    <row r="64" spans="1:15" x14ac:dyDescent="0.25">
      <c r="A64" s="101">
        <v>130</v>
      </c>
      <c r="B64" s="102" t="s">
        <v>334</v>
      </c>
      <c r="C64" s="102" t="s">
        <v>335</v>
      </c>
      <c r="D64" s="200" t="s">
        <v>5169</v>
      </c>
      <c r="E64" s="200" t="s">
        <v>805</v>
      </c>
      <c r="F64" s="208" t="s">
        <v>336</v>
      </c>
      <c r="G64" s="102" t="s">
        <v>337</v>
      </c>
      <c r="H64" s="200" t="s">
        <v>805</v>
      </c>
      <c r="I64" s="102" t="s">
        <v>374</v>
      </c>
      <c r="J64" s="177" t="s">
        <v>5060</v>
      </c>
      <c r="K64" s="102" t="s">
        <v>117</v>
      </c>
      <c r="M64" s="175" t="s">
        <v>4996</v>
      </c>
      <c r="N64" s="105" t="s">
        <v>857</v>
      </c>
      <c r="O64" s="200" t="s">
        <v>785</v>
      </c>
    </row>
    <row r="65" spans="1:15" x14ac:dyDescent="0.25">
      <c r="A65" s="101">
        <v>129</v>
      </c>
      <c r="B65" s="102" t="s">
        <v>338</v>
      </c>
      <c r="C65" s="102" t="s">
        <v>339</v>
      </c>
      <c r="D65" s="200" t="s">
        <v>5170</v>
      </c>
      <c r="E65" s="200" t="s">
        <v>810</v>
      </c>
      <c r="F65" s="208" t="s">
        <v>340</v>
      </c>
      <c r="G65" s="102" t="s">
        <v>341</v>
      </c>
      <c r="H65" s="200" t="s">
        <v>810</v>
      </c>
      <c r="I65" s="102" t="s">
        <v>375</v>
      </c>
      <c r="J65" s="177" t="s">
        <v>5061</v>
      </c>
      <c r="K65" s="102" t="s">
        <v>117</v>
      </c>
      <c r="M65" s="175" t="s">
        <v>4997</v>
      </c>
      <c r="N65" s="105" t="s">
        <v>858</v>
      </c>
      <c r="O65" s="200" t="s">
        <v>790</v>
      </c>
    </row>
    <row r="66" spans="1:15" x14ac:dyDescent="0.25">
      <c r="M66" s="175" t="s">
        <v>4998</v>
      </c>
      <c r="N66" s="105" t="s">
        <v>859</v>
      </c>
      <c r="O66" s="200" t="s">
        <v>795</v>
      </c>
    </row>
    <row r="67" spans="1:15" x14ac:dyDescent="0.25">
      <c r="M67" s="175" t="s">
        <v>4999</v>
      </c>
      <c r="N67" s="105" t="s">
        <v>860</v>
      </c>
      <c r="O67" s="200" t="s">
        <v>800</v>
      </c>
    </row>
    <row r="68" spans="1:15" x14ac:dyDescent="0.25">
      <c r="M68" s="175" t="s">
        <v>5000</v>
      </c>
      <c r="N68" s="105" t="s">
        <v>861</v>
      </c>
      <c r="O68" s="200" t="s">
        <v>805</v>
      </c>
    </row>
    <row r="69" spans="1:15" x14ac:dyDescent="0.25">
      <c r="M69" s="175" t="s">
        <v>5001</v>
      </c>
      <c r="N69" s="105" t="s">
        <v>862</v>
      </c>
      <c r="O69" s="200" t="s">
        <v>810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BQ79"/>
  <sheetViews>
    <sheetView zoomScale="110" zoomScaleNormal="110" workbookViewId="0">
      <pane xSplit="1" ySplit="4" topLeftCell="T5" activePane="bottomRight" state="frozen"/>
      <selection pane="topRight" activeCell="B1" sqref="B1"/>
      <selection pane="bottomLeft" activeCell="A5" sqref="A5"/>
      <selection pane="bottomRight" activeCell="W2" sqref="W2"/>
    </sheetView>
  </sheetViews>
  <sheetFormatPr defaultColWidth="13.7109375" defaultRowHeight="12.75" x14ac:dyDescent="0.2"/>
  <cols>
    <col min="1" max="1" width="2.5703125" style="103" bestFit="1" customWidth="1"/>
    <col min="2" max="16384" width="13.7109375" style="103"/>
  </cols>
  <sheetData>
    <row r="1" spans="1:69" s="106" customFormat="1" x14ac:dyDescent="0.2">
      <c r="B1" s="106">
        <v>1</v>
      </c>
      <c r="C1" s="106">
        <v>2</v>
      </c>
      <c r="D1" s="106">
        <v>3</v>
      </c>
      <c r="E1" s="106">
        <v>4</v>
      </c>
      <c r="F1" s="106">
        <v>5</v>
      </c>
      <c r="G1" s="106">
        <v>6</v>
      </c>
      <c r="H1" s="106">
        <v>7</v>
      </c>
      <c r="I1" s="106">
        <v>8</v>
      </c>
      <c r="J1" s="106">
        <v>9</v>
      </c>
      <c r="K1" s="106">
        <v>10</v>
      </c>
      <c r="L1" s="106">
        <v>11</v>
      </c>
      <c r="M1" s="106">
        <v>12</v>
      </c>
      <c r="N1" s="106">
        <v>13</v>
      </c>
      <c r="O1" s="106">
        <v>14</v>
      </c>
      <c r="P1" s="106">
        <v>15</v>
      </c>
      <c r="Q1" s="106">
        <v>16</v>
      </c>
      <c r="R1" s="106">
        <v>17</v>
      </c>
      <c r="S1" s="106">
        <v>18</v>
      </c>
      <c r="T1" s="106">
        <v>19</v>
      </c>
      <c r="U1" s="106">
        <v>20</v>
      </c>
      <c r="V1" s="106">
        <v>21</v>
      </c>
      <c r="W1" s="106">
        <v>22</v>
      </c>
      <c r="X1" s="106">
        <v>23</v>
      </c>
      <c r="Y1" s="106">
        <v>24</v>
      </c>
      <c r="Z1" s="106">
        <v>25</v>
      </c>
      <c r="AA1" s="106">
        <v>26</v>
      </c>
      <c r="AB1" s="106">
        <v>27</v>
      </c>
      <c r="AC1" s="106">
        <v>28</v>
      </c>
      <c r="AD1" s="106">
        <v>29</v>
      </c>
      <c r="AE1" s="106">
        <v>30</v>
      </c>
      <c r="AF1" s="106">
        <v>31</v>
      </c>
      <c r="AG1" s="106">
        <v>32</v>
      </c>
      <c r="AH1" s="106">
        <v>33</v>
      </c>
      <c r="AI1" s="106">
        <v>34</v>
      </c>
      <c r="AJ1" s="106">
        <v>35</v>
      </c>
      <c r="AK1" s="106">
        <v>36</v>
      </c>
      <c r="AL1" s="106">
        <v>37</v>
      </c>
      <c r="AM1" s="106">
        <v>38</v>
      </c>
      <c r="AN1" s="106">
        <v>39</v>
      </c>
      <c r="AO1" s="106">
        <v>40</v>
      </c>
      <c r="AP1" s="106">
        <v>41</v>
      </c>
      <c r="AQ1" s="106">
        <v>42</v>
      </c>
      <c r="AR1" s="106">
        <v>43</v>
      </c>
      <c r="AS1" s="106">
        <v>44</v>
      </c>
      <c r="AT1" s="106">
        <v>45</v>
      </c>
      <c r="AU1" s="106">
        <v>46</v>
      </c>
      <c r="AV1" s="106">
        <v>47</v>
      </c>
      <c r="AW1" s="106">
        <v>48</v>
      </c>
      <c r="AX1" s="106">
        <v>49</v>
      </c>
      <c r="AY1" s="106">
        <v>50</v>
      </c>
      <c r="AZ1" s="106">
        <v>51</v>
      </c>
      <c r="BA1" s="106">
        <v>52</v>
      </c>
      <c r="BB1" s="106">
        <v>53</v>
      </c>
      <c r="BC1" s="106">
        <v>54</v>
      </c>
      <c r="BD1" s="106">
        <v>55</v>
      </c>
      <c r="BE1" s="106">
        <v>56</v>
      </c>
      <c r="BF1" s="106">
        <v>57</v>
      </c>
      <c r="BG1" s="106">
        <v>58</v>
      </c>
      <c r="BH1" s="106">
        <v>59</v>
      </c>
      <c r="BI1" s="106">
        <v>60</v>
      </c>
      <c r="BJ1" s="106">
        <v>61</v>
      </c>
      <c r="BK1" s="106">
        <v>62</v>
      </c>
      <c r="BL1" s="106">
        <v>63</v>
      </c>
      <c r="BM1" s="106">
        <v>64</v>
      </c>
      <c r="BN1" s="106">
        <v>65</v>
      </c>
      <c r="BO1" s="106">
        <v>66</v>
      </c>
      <c r="BP1" s="106">
        <v>67</v>
      </c>
      <c r="BQ1" s="106">
        <v>68</v>
      </c>
    </row>
    <row r="2" spans="1:69" s="107" customFormat="1" ht="51" x14ac:dyDescent="0.2">
      <c r="F2" s="107" t="s">
        <v>419</v>
      </c>
      <c r="G2" s="107" t="s">
        <v>418</v>
      </c>
      <c r="H2" s="107" t="s">
        <v>417</v>
      </c>
      <c r="I2" s="107" t="s">
        <v>416</v>
      </c>
      <c r="J2" s="107" t="s">
        <v>415</v>
      </c>
      <c r="K2" s="107" t="s">
        <v>414</v>
      </c>
      <c r="L2" s="107" t="s">
        <v>413</v>
      </c>
      <c r="M2" s="107" t="s">
        <v>412</v>
      </c>
      <c r="N2" s="107" t="s">
        <v>411</v>
      </c>
      <c r="O2" s="107" t="s">
        <v>410</v>
      </c>
      <c r="P2" s="107" t="s">
        <v>409</v>
      </c>
      <c r="Q2" s="107" t="s">
        <v>408</v>
      </c>
      <c r="R2" s="107" t="s">
        <v>407</v>
      </c>
      <c r="S2" s="107" t="s">
        <v>406</v>
      </c>
      <c r="T2" s="107" t="s">
        <v>405</v>
      </c>
      <c r="U2" s="107" t="s">
        <v>404</v>
      </c>
      <c r="V2" s="107" t="s">
        <v>403</v>
      </c>
      <c r="W2" s="107" t="s">
        <v>402</v>
      </c>
      <c r="X2" s="107" t="s">
        <v>401</v>
      </c>
      <c r="Y2" s="107" t="s">
        <v>400</v>
      </c>
      <c r="Z2" s="107" t="s">
        <v>399</v>
      </c>
      <c r="AA2" s="107" t="s">
        <v>398</v>
      </c>
      <c r="AB2" s="107" t="s">
        <v>397</v>
      </c>
      <c r="AC2" s="107" t="s">
        <v>396</v>
      </c>
      <c r="AD2" s="107" t="s">
        <v>395</v>
      </c>
      <c r="AE2" s="107" t="s">
        <v>394</v>
      </c>
      <c r="AF2" s="107" t="s">
        <v>393</v>
      </c>
      <c r="AG2" s="107" t="s">
        <v>392</v>
      </c>
      <c r="AH2" s="107" t="s">
        <v>391</v>
      </c>
      <c r="AI2" s="107" t="s">
        <v>1415</v>
      </c>
      <c r="AJ2" s="107" t="s">
        <v>390</v>
      </c>
      <c r="AK2" s="107" t="s">
        <v>389</v>
      </c>
      <c r="AL2" s="107" t="s">
        <v>388</v>
      </c>
      <c r="AM2" s="107" t="s">
        <v>1416</v>
      </c>
      <c r="AN2" s="107" t="s">
        <v>1417</v>
      </c>
      <c r="AO2" s="107" t="s">
        <v>1418</v>
      </c>
      <c r="AP2" s="107" t="s">
        <v>1419</v>
      </c>
      <c r="AQ2" s="107" t="s">
        <v>1420</v>
      </c>
      <c r="AR2" s="107" t="s">
        <v>1421</v>
      </c>
      <c r="AS2" s="107" t="s">
        <v>1422</v>
      </c>
      <c r="AT2" s="107" t="s">
        <v>4446</v>
      </c>
      <c r="AU2" s="107" t="s">
        <v>387</v>
      </c>
      <c r="AV2" s="107" t="s">
        <v>1423</v>
      </c>
      <c r="AW2" s="107" t="s">
        <v>1424</v>
      </c>
      <c r="AX2" s="107" t="s">
        <v>1425</v>
      </c>
      <c r="AY2" s="107" t="s">
        <v>1426</v>
      </c>
      <c r="AZ2" s="107" t="s">
        <v>1427</v>
      </c>
      <c r="BA2" s="107" t="s">
        <v>1428</v>
      </c>
      <c r="BB2" s="107" t="s">
        <v>4447</v>
      </c>
      <c r="BC2" s="107" t="s">
        <v>1429</v>
      </c>
      <c r="BD2" s="107" t="s">
        <v>1430</v>
      </c>
      <c r="BE2" s="107" t="s">
        <v>1431</v>
      </c>
      <c r="BF2" s="107" t="s">
        <v>1432</v>
      </c>
      <c r="BG2" s="107" t="s">
        <v>1433</v>
      </c>
      <c r="BH2" s="107" t="s">
        <v>1434</v>
      </c>
      <c r="BI2" s="107" t="s">
        <v>386</v>
      </c>
      <c r="BJ2" s="107" t="s">
        <v>385</v>
      </c>
      <c r="BK2" s="107" t="s">
        <v>384</v>
      </c>
      <c r="BL2" s="107" t="s">
        <v>383</v>
      </c>
      <c r="BM2" s="107" t="s">
        <v>382</v>
      </c>
      <c r="BN2" s="107" t="s">
        <v>381</v>
      </c>
      <c r="BO2" s="107" t="s">
        <v>380</v>
      </c>
      <c r="BP2" s="107" t="s">
        <v>379</v>
      </c>
      <c r="BQ2" s="107" t="s">
        <v>378</v>
      </c>
    </row>
    <row r="3" spans="1:69" s="108" customFormat="1" ht="63.75" x14ac:dyDescent="0.2">
      <c r="F3" s="108" t="s">
        <v>463</v>
      </c>
      <c r="G3" s="108" t="s">
        <v>462</v>
      </c>
      <c r="H3" s="108" t="s">
        <v>461</v>
      </c>
      <c r="I3" s="108" t="s">
        <v>460</v>
      </c>
      <c r="J3" s="108" t="s">
        <v>459</v>
      </c>
      <c r="K3" s="108" t="s">
        <v>458</v>
      </c>
      <c r="L3" s="108" t="s">
        <v>457</v>
      </c>
      <c r="M3" s="108" t="s">
        <v>456</v>
      </c>
      <c r="N3" s="108" t="s">
        <v>455</v>
      </c>
      <c r="O3" s="108" t="s">
        <v>454</v>
      </c>
      <c r="P3" s="108" t="s">
        <v>453</v>
      </c>
      <c r="Q3" s="108" t="s">
        <v>452</v>
      </c>
      <c r="R3" s="108" t="s">
        <v>451</v>
      </c>
      <c r="S3" s="108" t="s">
        <v>450</v>
      </c>
      <c r="T3" s="108" t="s">
        <v>449</v>
      </c>
      <c r="U3" s="108" t="s">
        <v>448</v>
      </c>
      <c r="V3" s="108" t="s">
        <v>447</v>
      </c>
      <c r="W3" s="108" t="s">
        <v>446</v>
      </c>
      <c r="X3" s="108" t="s">
        <v>445</v>
      </c>
      <c r="Y3" s="108" t="s">
        <v>444</v>
      </c>
      <c r="Z3" s="108" t="s">
        <v>443</v>
      </c>
      <c r="AA3" s="108" t="s">
        <v>442</v>
      </c>
      <c r="AB3" s="108" t="s">
        <v>441</v>
      </c>
      <c r="AC3" s="108" t="s">
        <v>440</v>
      </c>
      <c r="AD3" s="108" t="s">
        <v>439</v>
      </c>
      <c r="AE3" s="108" t="s">
        <v>438</v>
      </c>
      <c r="AF3" s="108" t="s">
        <v>437</v>
      </c>
      <c r="AG3" s="108" t="s">
        <v>436</v>
      </c>
      <c r="AH3" s="108" t="s">
        <v>435</v>
      </c>
      <c r="AI3" s="108" t="s">
        <v>1435</v>
      </c>
      <c r="AJ3" s="108" t="s">
        <v>434</v>
      </c>
      <c r="AK3" s="108" t="s">
        <v>433</v>
      </c>
      <c r="AL3" s="108" t="s">
        <v>432</v>
      </c>
      <c r="AM3" s="108" t="s">
        <v>1436</v>
      </c>
      <c r="AN3" s="108" t="s">
        <v>1437</v>
      </c>
      <c r="AO3" s="108" t="s">
        <v>1438</v>
      </c>
      <c r="AP3" s="108" t="s">
        <v>1439</v>
      </c>
      <c r="AQ3" s="108" t="s">
        <v>1440</v>
      </c>
      <c r="AR3" s="108" t="s">
        <v>1441</v>
      </c>
      <c r="AS3" s="108" t="s">
        <v>1442</v>
      </c>
      <c r="AT3" s="108" t="s">
        <v>431</v>
      </c>
      <c r="AU3" s="108" t="s">
        <v>430</v>
      </c>
      <c r="AV3" s="108" t="s">
        <v>1443</v>
      </c>
      <c r="AW3" s="108" t="s">
        <v>1444</v>
      </c>
      <c r="AX3" s="108" t="s">
        <v>1445</v>
      </c>
      <c r="AY3" s="108" t="s">
        <v>1446</v>
      </c>
      <c r="AZ3" s="108" t="s">
        <v>1447</v>
      </c>
      <c r="BA3" s="108" t="s">
        <v>1448</v>
      </c>
      <c r="BB3" s="108" t="s">
        <v>429</v>
      </c>
      <c r="BC3" s="108" t="s">
        <v>1449</v>
      </c>
      <c r="BD3" s="108" t="s">
        <v>1450</v>
      </c>
      <c r="BE3" s="108" t="s">
        <v>1451</v>
      </c>
      <c r="BF3" s="108" t="s">
        <v>1452</v>
      </c>
      <c r="BG3" s="108" t="s">
        <v>1453</v>
      </c>
      <c r="BH3" s="108" t="s">
        <v>1454</v>
      </c>
      <c r="BI3" s="108" t="s">
        <v>428</v>
      </c>
      <c r="BJ3" s="108" t="s">
        <v>427</v>
      </c>
      <c r="BK3" s="108" t="s">
        <v>426</v>
      </c>
      <c r="BL3" s="108" t="s">
        <v>425</v>
      </c>
      <c r="BM3" s="108" t="s">
        <v>424</v>
      </c>
      <c r="BN3" s="108" t="s">
        <v>423</v>
      </c>
      <c r="BO3" s="108" t="s">
        <v>422</v>
      </c>
      <c r="BP3" s="108" t="s">
        <v>421</v>
      </c>
      <c r="BQ3" s="108" t="s">
        <v>420</v>
      </c>
    </row>
    <row r="4" spans="1:69" s="109" customFormat="1" x14ac:dyDescent="0.2">
      <c r="F4" s="109" t="s">
        <v>506</v>
      </c>
      <c r="G4" s="109" t="s">
        <v>505</v>
      </c>
      <c r="H4" s="109" t="s">
        <v>504</v>
      </c>
      <c r="I4" s="109" t="s">
        <v>503</v>
      </c>
      <c r="J4" s="109" t="s">
        <v>502</v>
      </c>
      <c r="K4" s="109" t="s">
        <v>501</v>
      </c>
      <c r="L4" s="109" t="s">
        <v>500</v>
      </c>
      <c r="M4" s="109" t="s">
        <v>499</v>
      </c>
      <c r="N4" s="109" t="s">
        <v>498</v>
      </c>
      <c r="O4" s="109" t="s">
        <v>497</v>
      </c>
      <c r="P4" s="109" t="s">
        <v>496</v>
      </c>
      <c r="Q4" s="109" t="s">
        <v>495</v>
      </c>
      <c r="R4" s="109" t="s">
        <v>494</v>
      </c>
      <c r="S4" s="109" t="s">
        <v>493</v>
      </c>
      <c r="T4" s="109" t="s">
        <v>492</v>
      </c>
      <c r="U4" s="109" t="s">
        <v>491</v>
      </c>
      <c r="V4" s="109" t="s">
        <v>490</v>
      </c>
      <c r="W4" s="109" t="s">
        <v>489</v>
      </c>
      <c r="X4" s="109" t="s">
        <v>488</v>
      </c>
      <c r="Y4" s="109" t="s">
        <v>487</v>
      </c>
      <c r="Z4" s="109" t="s">
        <v>486</v>
      </c>
      <c r="AA4" s="109" t="s">
        <v>485</v>
      </c>
      <c r="AB4" s="109" t="s">
        <v>484</v>
      </c>
      <c r="AC4" s="109" t="s">
        <v>483</v>
      </c>
      <c r="AD4" s="109" t="s">
        <v>482</v>
      </c>
      <c r="AE4" s="109" t="s">
        <v>481</v>
      </c>
      <c r="AF4" s="109" t="s">
        <v>480</v>
      </c>
      <c r="AG4" s="109" t="s">
        <v>479</v>
      </c>
      <c r="AH4" s="109" t="s">
        <v>478</v>
      </c>
      <c r="AI4" s="109" t="s">
        <v>1455</v>
      </c>
      <c r="AJ4" s="109" t="s">
        <v>477</v>
      </c>
      <c r="AK4" s="109" t="s">
        <v>476</v>
      </c>
      <c r="AL4" s="109" t="s">
        <v>1456</v>
      </c>
      <c r="AM4" s="109" t="s">
        <v>1457</v>
      </c>
      <c r="AN4" s="109" t="s">
        <v>1458</v>
      </c>
      <c r="AO4" s="109" t="s">
        <v>1459</v>
      </c>
      <c r="AP4" s="109" t="s">
        <v>1460</v>
      </c>
      <c r="AQ4" s="109" t="s">
        <v>1461</v>
      </c>
      <c r="AR4" s="109" t="s">
        <v>1462</v>
      </c>
      <c r="AS4" s="109" t="s">
        <v>1463</v>
      </c>
      <c r="AT4" s="109" t="s">
        <v>475</v>
      </c>
      <c r="AU4" s="109" t="s">
        <v>474</v>
      </c>
      <c r="AV4" s="109" t="s">
        <v>1464</v>
      </c>
      <c r="AW4" s="109" t="s">
        <v>1465</v>
      </c>
      <c r="AX4" s="109" t="s">
        <v>1466</v>
      </c>
      <c r="AY4" s="109" t="s">
        <v>1467</v>
      </c>
      <c r="AZ4" s="109" t="s">
        <v>1468</v>
      </c>
      <c r="BA4" s="109" t="s">
        <v>1469</v>
      </c>
      <c r="BB4" s="109" t="s">
        <v>473</v>
      </c>
      <c r="BC4" s="109" t="s">
        <v>1470</v>
      </c>
      <c r="BD4" s="109" t="s">
        <v>1471</v>
      </c>
      <c r="BE4" s="109" t="s">
        <v>1472</v>
      </c>
      <c r="BF4" s="109" t="s">
        <v>1473</v>
      </c>
      <c r="BG4" s="109" t="s">
        <v>1474</v>
      </c>
      <c r="BH4" s="109" t="s">
        <v>1475</v>
      </c>
      <c r="BI4" s="109" t="s">
        <v>472</v>
      </c>
      <c r="BJ4" s="109" t="s">
        <v>471</v>
      </c>
      <c r="BK4" s="109" t="s">
        <v>470</v>
      </c>
      <c r="BL4" s="109" t="s">
        <v>469</v>
      </c>
      <c r="BM4" s="109" t="s">
        <v>468</v>
      </c>
      <c r="BN4" s="109" t="s">
        <v>467</v>
      </c>
      <c r="BO4" s="109" t="s">
        <v>466</v>
      </c>
      <c r="BP4" s="109" t="s">
        <v>465</v>
      </c>
      <c r="BQ4" s="109" t="s">
        <v>464</v>
      </c>
    </row>
    <row r="5" spans="1:69" ht="12.75" customHeight="1" x14ac:dyDescent="0.2">
      <c r="A5" s="103">
        <v>64</v>
      </c>
      <c r="F5" s="103" t="s">
        <v>507</v>
      </c>
      <c r="G5" s="103" t="s">
        <v>1476</v>
      </c>
      <c r="H5" s="103" t="s">
        <v>1477</v>
      </c>
      <c r="I5" s="103" t="s">
        <v>1478</v>
      </c>
      <c r="J5" s="103" t="s">
        <v>1479</v>
      </c>
      <c r="K5" s="103" t="s">
        <v>1480</v>
      </c>
      <c r="L5" s="103" t="s">
        <v>1481</v>
      </c>
      <c r="M5" s="103" t="s">
        <v>1482</v>
      </c>
      <c r="N5" s="103" t="s">
        <v>1483</v>
      </c>
      <c r="O5" s="103" t="s">
        <v>1484</v>
      </c>
      <c r="P5" s="103" t="s">
        <v>1485</v>
      </c>
      <c r="Q5" s="103" t="s">
        <v>1486</v>
      </c>
      <c r="R5" s="103" t="s">
        <v>1487</v>
      </c>
      <c r="S5" s="103" t="s">
        <v>1488</v>
      </c>
      <c r="T5" s="103" t="s">
        <v>1489</v>
      </c>
      <c r="U5" s="103" t="s">
        <v>1490</v>
      </c>
      <c r="V5" s="103" t="s">
        <v>1491</v>
      </c>
      <c r="W5" s="103" t="s">
        <v>1492</v>
      </c>
      <c r="X5" s="103" t="s">
        <v>1493</v>
      </c>
      <c r="Y5" s="103" t="s">
        <v>1494</v>
      </c>
      <c r="Z5" s="103" t="s">
        <v>1495</v>
      </c>
      <c r="AA5" s="103" t="s">
        <v>1496</v>
      </c>
      <c r="AB5" s="103" t="s">
        <v>1497</v>
      </c>
      <c r="AC5" s="103" t="s">
        <v>1498</v>
      </c>
      <c r="AD5" s="103" t="s">
        <v>1499</v>
      </c>
      <c r="AE5" s="103" t="s">
        <v>1500</v>
      </c>
      <c r="AF5" s="103" t="s">
        <v>1501</v>
      </c>
      <c r="AG5" s="103" t="s">
        <v>1502</v>
      </c>
      <c r="AH5" s="103" t="s">
        <v>1503</v>
      </c>
      <c r="AI5" s="103" t="s">
        <v>1504</v>
      </c>
      <c r="AJ5" s="103" t="s">
        <v>1505</v>
      </c>
      <c r="AK5" s="103" t="s">
        <v>1506</v>
      </c>
      <c r="AL5" s="103" t="s">
        <v>512</v>
      </c>
      <c r="AM5" s="103" t="s">
        <v>1507</v>
      </c>
      <c r="AN5" s="103" t="s">
        <v>1508</v>
      </c>
      <c r="AO5" s="103" t="s">
        <v>1509</v>
      </c>
      <c r="AP5" s="103" t="s">
        <v>1510</v>
      </c>
      <c r="AQ5" s="103" t="s">
        <v>1511</v>
      </c>
      <c r="AR5" s="103" t="s">
        <v>1512</v>
      </c>
      <c r="AS5" s="103" t="s">
        <v>1513</v>
      </c>
      <c r="AT5" s="103" t="s">
        <v>509</v>
      </c>
      <c r="AU5" s="103" t="s">
        <v>1514</v>
      </c>
      <c r="AV5" s="103" t="s">
        <v>1515</v>
      </c>
      <c r="AW5" s="103" t="s">
        <v>1516</v>
      </c>
      <c r="AX5" s="103" t="s">
        <v>1517</v>
      </c>
      <c r="AY5" s="103" t="s">
        <v>1518</v>
      </c>
      <c r="AZ5" s="103" t="s">
        <v>1519</v>
      </c>
      <c r="BA5" s="103" t="s">
        <v>1520</v>
      </c>
      <c r="BB5" s="103" t="s">
        <v>508</v>
      </c>
      <c r="BC5" s="103" t="s">
        <v>1521</v>
      </c>
      <c r="BD5" s="103" t="s">
        <v>1522</v>
      </c>
      <c r="BE5" s="103" t="s">
        <v>1523</v>
      </c>
      <c r="BF5" s="103" t="s">
        <v>1524</v>
      </c>
      <c r="BG5" s="103" t="s">
        <v>1525</v>
      </c>
      <c r="BH5" s="103" t="s">
        <v>1526</v>
      </c>
      <c r="BI5" s="103" t="s">
        <v>1351</v>
      </c>
      <c r="BJ5" s="103" t="s">
        <v>1291</v>
      </c>
      <c r="BK5" s="103" t="s">
        <v>1230</v>
      </c>
      <c r="BL5" s="103" t="s">
        <v>1169</v>
      </c>
      <c r="BM5" s="103" t="s">
        <v>1108</v>
      </c>
      <c r="BN5" s="103" t="s">
        <v>1048</v>
      </c>
      <c r="BO5" s="103" t="s">
        <v>984</v>
      </c>
      <c r="BP5" s="103" t="s">
        <v>924</v>
      </c>
      <c r="BQ5" s="103" t="s">
        <v>864</v>
      </c>
    </row>
    <row r="6" spans="1:69" ht="12.75" customHeight="1" x14ac:dyDescent="0.2">
      <c r="A6" s="103">
        <v>63</v>
      </c>
      <c r="F6" s="103" t="s">
        <v>1527</v>
      </c>
      <c r="G6" s="103" t="s">
        <v>513</v>
      </c>
      <c r="H6" s="103" t="s">
        <v>1528</v>
      </c>
      <c r="I6" s="103" t="s">
        <v>1529</v>
      </c>
      <c r="J6" s="103" t="s">
        <v>1530</v>
      </c>
      <c r="K6" s="103" t="s">
        <v>1531</v>
      </c>
      <c r="L6" s="103" t="s">
        <v>1532</v>
      </c>
      <c r="M6" s="103" t="s">
        <v>1533</v>
      </c>
      <c r="N6" s="103" t="s">
        <v>1534</v>
      </c>
      <c r="O6" s="103" t="s">
        <v>1535</v>
      </c>
      <c r="P6" s="103" t="s">
        <v>1536</v>
      </c>
      <c r="Q6" s="103" t="s">
        <v>1537</v>
      </c>
      <c r="R6" s="103" t="s">
        <v>1538</v>
      </c>
      <c r="S6" s="103" t="s">
        <v>1539</v>
      </c>
      <c r="T6" s="103" t="s">
        <v>1540</v>
      </c>
      <c r="U6" s="103" t="s">
        <v>1541</v>
      </c>
      <c r="V6" s="103" t="s">
        <v>1542</v>
      </c>
      <c r="W6" s="103" t="s">
        <v>1543</v>
      </c>
      <c r="X6" s="103" t="s">
        <v>1544</v>
      </c>
      <c r="Y6" s="103" t="s">
        <v>1545</v>
      </c>
      <c r="Z6" s="103" t="s">
        <v>1546</v>
      </c>
      <c r="AA6" s="103" t="s">
        <v>1547</v>
      </c>
      <c r="AB6" s="103" t="s">
        <v>1548</v>
      </c>
      <c r="AC6" s="103" t="s">
        <v>1549</v>
      </c>
      <c r="AD6" s="103" t="s">
        <v>1550</v>
      </c>
      <c r="AE6" s="103" t="s">
        <v>1551</v>
      </c>
      <c r="AF6" s="103" t="s">
        <v>1552</v>
      </c>
      <c r="AG6" s="103" t="s">
        <v>1553</v>
      </c>
      <c r="AH6" s="103" t="s">
        <v>1554</v>
      </c>
      <c r="AI6" s="103" t="s">
        <v>1555</v>
      </c>
      <c r="AJ6" s="103" t="s">
        <v>1556</v>
      </c>
      <c r="AK6" s="103" t="s">
        <v>1557</v>
      </c>
      <c r="AL6" s="103" t="s">
        <v>516</v>
      </c>
      <c r="AM6" s="103" t="s">
        <v>1558</v>
      </c>
      <c r="AN6" s="103" t="s">
        <v>1559</v>
      </c>
      <c r="AO6" s="103" t="s">
        <v>1560</v>
      </c>
      <c r="AP6" s="103" t="s">
        <v>1561</v>
      </c>
      <c r="AQ6" s="103" t="s">
        <v>1562</v>
      </c>
      <c r="AR6" s="103" t="s">
        <v>1563</v>
      </c>
      <c r="AS6" s="103" t="s">
        <v>1564</v>
      </c>
      <c r="AT6" s="103" t="s">
        <v>515</v>
      </c>
      <c r="AU6" s="103" t="s">
        <v>1565</v>
      </c>
      <c r="AV6" s="103" t="s">
        <v>1566</v>
      </c>
      <c r="AW6" s="103" t="s">
        <v>1567</v>
      </c>
      <c r="AX6" s="103" t="s">
        <v>1568</v>
      </c>
      <c r="AY6" s="103" t="s">
        <v>1569</v>
      </c>
      <c r="AZ6" s="103" t="s">
        <v>1570</v>
      </c>
      <c r="BA6" s="103" t="s">
        <v>1571</v>
      </c>
      <c r="BB6" s="103" t="s">
        <v>514</v>
      </c>
      <c r="BC6" s="103" t="s">
        <v>1572</v>
      </c>
      <c r="BD6" s="103" t="s">
        <v>1573</v>
      </c>
      <c r="BE6" s="103" t="s">
        <v>1574</v>
      </c>
      <c r="BF6" s="103" t="s">
        <v>1575</v>
      </c>
      <c r="BG6" s="103" t="s">
        <v>1576</v>
      </c>
      <c r="BH6" s="103" t="s">
        <v>1577</v>
      </c>
      <c r="BI6" s="103" t="s">
        <v>1352</v>
      </c>
      <c r="BJ6" s="103" t="s">
        <v>1292</v>
      </c>
      <c r="BK6" s="103" t="s">
        <v>1231</v>
      </c>
      <c r="BL6" s="103" t="s">
        <v>1170</v>
      </c>
      <c r="BM6" s="103" t="s">
        <v>1109</v>
      </c>
      <c r="BN6" s="103" t="s">
        <v>1049</v>
      </c>
      <c r="BO6" s="103" t="s">
        <v>985</v>
      </c>
      <c r="BP6" s="103" t="s">
        <v>925</v>
      </c>
      <c r="BQ6" s="103" t="s">
        <v>865</v>
      </c>
    </row>
    <row r="7" spans="1:69" ht="12.75" customHeight="1" x14ac:dyDescent="0.2">
      <c r="A7" s="103">
        <v>62</v>
      </c>
      <c r="F7" s="103" t="s">
        <v>1578</v>
      </c>
      <c r="G7" s="103" t="s">
        <v>1579</v>
      </c>
      <c r="H7" s="103" t="s">
        <v>521</v>
      </c>
      <c r="I7" s="103" t="s">
        <v>1580</v>
      </c>
      <c r="J7" s="103" t="s">
        <v>1581</v>
      </c>
      <c r="K7" s="103" t="s">
        <v>1582</v>
      </c>
      <c r="L7" s="103" t="s">
        <v>1583</v>
      </c>
      <c r="M7" s="103" t="s">
        <v>1584</v>
      </c>
      <c r="N7" s="103" t="s">
        <v>1585</v>
      </c>
      <c r="O7" s="103" t="s">
        <v>1586</v>
      </c>
      <c r="P7" s="103" t="s">
        <v>1587</v>
      </c>
      <c r="Q7" s="103" t="s">
        <v>1588</v>
      </c>
      <c r="R7" s="103" t="s">
        <v>1589</v>
      </c>
      <c r="S7" s="103" t="s">
        <v>1590</v>
      </c>
      <c r="T7" s="103" t="s">
        <v>1591</v>
      </c>
      <c r="U7" s="103" t="s">
        <v>1592</v>
      </c>
      <c r="V7" s="103" t="s">
        <v>1593</v>
      </c>
      <c r="W7" s="103" t="s">
        <v>1594</v>
      </c>
      <c r="X7" s="103" t="s">
        <v>1595</v>
      </c>
      <c r="Y7" s="103" t="s">
        <v>1596</v>
      </c>
      <c r="Z7" s="103" t="s">
        <v>1597</v>
      </c>
      <c r="AA7" s="103" t="s">
        <v>1598</v>
      </c>
      <c r="AB7" s="103" t="s">
        <v>1599</v>
      </c>
      <c r="AC7" s="103" t="s">
        <v>1600</v>
      </c>
      <c r="AD7" s="103" t="s">
        <v>1601</v>
      </c>
      <c r="AE7" s="103" t="s">
        <v>1602</v>
      </c>
      <c r="AF7" s="103" t="s">
        <v>1603</v>
      </c>
      <c r="AG7" s="103" t="s">
        <v>1604</v>
      </c>
      <c r="AH7" s="103" t="s">
        <v>1605</v>
      </c>
      <c r="AI7" s="103" t="s">
        <v>1606</v>
      </c>
      <c r="AJ7" s="103" t="s">
        <v>1607</v>
      </c>
      <c r="AK7" s="103" t="s">
        <v>1608</v>
      </c>
      <c r="AL7" s="103" t="s">
        <v>520</v>
      </c>
      <c r="AM7" s="103" t="s">
        <v>1609</v>
      </c>
      <c r="AN7" s="103" t="s">
        <v>1610</v>
      </c>
      <c r="AO7" s="103" t="s">
        <v>1611</v>
      </c>
      <c r="AP7" s="103" t="s">
        <v>1612</v>
      </c>
      <c r="AQ7" s="103" t="s">
        <v>1613</v>
      </c>
      <c r="AR7" s="103" t="s">
        <v>1614</v>
      </c>
      <c r="AS7" s="103" t="s">
        <v>1615</v>
      </c>
      <c r="AT7" s="103" t="s">
        <v>519</v>
      </c>
      <c r="AU7" s="103" t="s">
        <v>518</v>
      </c>
      <c r="AV7" s="103" t="s">
        <v>1616</v>
      </c>
      <c r="AW7" s="103" t="s">
        <v>1617</v>
      </c>
      <c r="AX7" s="103" t="s">
        <v>1618</v>
      </c>
      <c r="AY7" s="103" t="s">
        <v>1619</v>
      </c>
      <c r="AZ7" s="103" t="s">
        <v>1620</v>
      </c>
      <c r="BA7" s="103" t="s">
        <v>1621</v>
      </c>
      <c r="BB7" s="103" t="s">
        <v>517</v>
      </c>
      <c r="BC7" s="103" t="s">
        <v>1622</v>
      </c>
      <c r="BD7" s="103" t="s">
        <v>1623</v>
      </c>
      <c r="BE7" s="103" t="s">
        <v>1624</v>
      </c>
      <c r="BF7" s="103" t="s">
        <v>1625</v>
      </c>
      <c r="BG7" s="103" t="s">
        <v>1626</v>
      </c>
      <c r="BH7" s="103" t="s">
        <v>1627</v>
      </c>
      <c r="BI7" s="103" t="s">
        <v>1353</v>
      </c>
      <c r="BJ7" s="103" t="s">
        <v>1293</v>
      </c>
      <c r="BK7" s="103" t="s">
        <v>1232</v>
      </c>
      <c r="BL7" s="103" t="s">
        <v>1171</v>
      </c>
      <c r="BM7" s="103" t="s">
        <v>1110</v>
      </c>
      <c r="BN7" s="103" t="s">
        <v>1050</v>
      </c>
      <c r="BO7" s="103" t="s">
        <v>986</v>
      </c>
      <c r="BP7" s="103" t="s">
        <v>926</v>
      </c>
      <c r="BQ7" s="103" t="s">
        <v>866</v>
      </c>
    </row>
    <row r="8" spans="1:69" ht="12.75" customHeight="1" x14ac:dyDescent="0.2">
      <c r="A8" s="103">
        <v>61</v>
      </c>
      <c r="F8" s="103" t="s">
        <v>1628</v>
      </c>
      <c r="G8" s="103" t="s">
        <v>1629</v>
      </c>
      <c r="H8" s="103" t="s">
        <v>1630</v>
      </c>
      <c r="I8" s="103" t="s">
        <v>526</v>
      </c>
      <c r="J8" s="103" t="s">
        <v>1631</v>
      </c>
      <c r="K8" s="103" t="s">
        <v>1632</v>
      </c>
      <c r="L8" s="103" t="s">
        <v>1633</v>
      </c>
      <c r="M8" s="103" t="s">
        <v>1634</v>
      </c>
      <c r="N8" s="103" t="s">
        <v>1635</v>
      </c>
      <c r="O8" s="103" t="s">
        <v>1636</v>
      </c>
      <c r="P8" s="103" t="s">
        <v>1637</v>
      </c>
      <c r="Q8" s="103" t="s">
        <v>1638</v>
      </c>
      <c r="R8" s="103" t="s">
        <v>1639</v>
      </c>
      <c r="S8" s="103" t="s">
        <v>1640</v>
      </c>
      <c r="T8" s="103" t="s">
        <v>1641</v>
      </c>
      <c r="U8" s="103" t="s">
        <v>1642</v>
      </c>
      <c r="V8" s="103" t="s">
        <v>1643</v>
      </c>
      <c r="W8" s="103" t="s">
        <v>1644</v>
      </c>
      <c r="X8" s="103" t="s">
        <v>1645</v>
      </c>
      <c r="Y8" s="103" t="s">
        <v>1646</v>
      </c>
      <c r="Z8" s="103" t="s">
        <v>1647</v>
      </c>
      <c r="AA8" s="103" t="s">
        <v>1648</v>
      </c>
      <c r="AB8" s="103" t="s">
        <v>1649</v>
      </c>
      <c r="AC8" s="103" t="s">
        <v>1650</v>
      </c>
      <c r="AD8" s="103" t="s">
        <v>1651</v>
      </c>
      <c r="AE8" s="103" t="s">
        <v>1652</v>
      </c>
      <c r="AF8" s="103" t="s">
        <v>1653</v>
      </c>
      <c r="AG8" s="103" t="s">
        <v>1654</v>
      </c>
      <c r="AH8" s="103" t="s">
        <v>1655</v>
      </c>
      <c r="AI8" s="103" t="s">
        <v>1656</v>
      </c>
      <c r="AJ8" s="103" t="s">
        <v>1657</v>
      </c>
      <c r="AK8" s="103" t="s">
        <v>1658</v>
      </c>
      <c r="AL8" s="103" t="s">
        <v>525</v>
      </c>
      <c r="AM8" s="103" t="s">
        <v>1659</v>
      </c>
      <c r="AN8" s="103" t="s">
        <v>1660</v>
      </c>
      <c r="AO8" s="103" t="s">
        <v>1661</v>
      </c>
      <c r="AP8" s="103" t="s">
        <v>1662</v>
      </c>
      <c r="AQ8" s="103" t="s">
        <v>1663</v>
      </c>
      <c r="AR8" s="103" t="s">
        <v>1664</v>
      </c>
      <c r="AS8" s="103" t="s">
        <v>1665</v>
      </c>
      <c r="AT8" s="103" t="s">
        <v>524</v>
      </c>
      <c r="AU8" s="103" t="s">
        <v>523</v>
      </c>
      <c r="AV8" s="103" t="s">
        <v>1666</v>
      </c>
      <c r="AW8" s="103" t="s">
        <v>1667</v>
      </c>
      <c r="AX8" s="103" t="s">
        <v>1668</v>
      </c>
      <c r="AY8" s="103" t="s">
        <v>1669</v>
      </c>
      <c r="AZ8" s="103" t="s">
        <v>1670</v>
      </c>
      <c r="BA8" s="103" t="s">
        <v>1671</v>
      </c>
      <c r="BB8" s="103" t="s">
        <v>522</v>
      </c>
      <c r="BC8" s="103" t="s">
        <v>1672</v>
      </c>
      <c r="BD8" s="103" t="s">
        <v>1673</v>
      </c>
      <c r="BE8" s="103" t="s">
        <v>1674</v>
      </c>
      <c r="BF8" s="103" t="s">
        <v>1675</v>
      </c>
      <c r="BG8" s="103" t="s">
        <v>1676</v>
      </c>
      <c r="BH8" s="103" t="s">
        <v>1677</v>
      </c>
      <c r="BI8" s="103" t="s">
        <v>1354</v>
      </c>
      <c r="BJ8" s="103" t="s">
        <v>1294</v>
      </c>
      <c r="BK8" s="103" t="s">
        <v>1233</v>
      </c>
      <c r="BL8" s="103" t="s">
        <v>1172</v>
      </c>
      <c r="BM8" s="103" t="s">
        <v>1111</v>
      </c>
      <c r="BN8" s="103" t="s">
        <v>1051</v>
      </c>
      <c r="BO8" s="103" t="s">
        <v>987</v>
      </c>
      <c r="BP8" s="103" t="s">
        <v>927</v>
      </c>
      <c r="BQ8" s="103" t="s">
        <v>867</v>
      </c>
    </row>
    <row r="9" spans="1:69" ht="12.75" customHeight="1" x14ac:dyDescent="0.2">
      <c r="A9" s="103">
        <v>60</v>
      </c>
      <c r="F9" s="103" t="s">
        <v>1678</v>
      </c>
      <c r="G9" s="103" t="s">
        <v>1679</v>
      </c>
      <c r="H9" s="103" t="s">
        <v>1680</v>
      </c>
      <c r="I9" s="103" t="s">
        <v>1681</v>
      </c>
      <c r="J9" s="103" t="s">
        <v>527</v>
      </c>
      <c r="K9" s="103" t="s">
        <v>1682</v>
      </c>
      <c r="L9" s="103" t="s">
        <v>1683</v>
      </c>
      <c r="M9" s="103" t="s">
        <v>1684</v>
      </c>
      <c r="N9" s="103" t="s">
        <v>1685</v>
      </c>
      <c r="O9" s="103" t="s">
        <v>1686</v>
      </c>
      <c r="P9" s="103" t="s">
        <v>1687</v>
      </c>
      <c r="Q9" s="103" t="s">
        <v>1688</v>
      </c>
      <c r="R9" s="103" t="s">
        <v>1689</v>
      </c>
      <c r="S9" s="103" t="s">
        <v>1690</v>
      </c>
      <c r="T9" s="103" t="s">
        <v>1691</v>
      </c>
      <c r="U9" s="103" t="s">
        <v>1692</v>
      </c>
      <c r="V9" s="103" t="s">
        <v>1693</v>
      </c>
      <c r="W9" s="103" t="s">
        <v>1694</v>
      </c>
      <c r="X9" s="103" t="s">
        <v>1695</v>
      </c>
      <c r="Y9" s="103" t="s">
        <v>1696</v>
      </c>
      <c r="Z9" s="103" t="s">
        <v>1697</v>
      </c>
      <c r="AA9" s="103" t="s">
        <v>1698</v>
      </c>
      <c r="AB9" s="103" t="s">
        <v>1699</v>
      </c>
      <c r="AC9" s="103" t="s">
        <v>1700</v>
      </c>
      <c r="AD9" s="103" t="s">
        <v>1701</v>
      </c>
      <c r="AE9" s="103" t="s">
        <v>1702</v>
      </c>
      <c r="AF9" s="103" t="s">
        <v>1703</v>
      </c>
      <c r="AG9" s="103" t="s">
        <v>1704</v>
      </c>
      <c r="AH9" s="103" t="s">
        <v>1705</v>
      </c>
      <c r="AI9" s="103" t="s">
        <v>1706</v>
      </c>
      <c r="AJ9" s="103" t="s">
        <v>1707</v>
      </c>
      <c r="AK9" s="103" t="s">
        <v>1708</v>
      </c>
      <c r="AL9" s="103" t="s">
        <v>531</v>
      </c>
      <c r="AM9" s="103" t="s">
        <v>1709</v>
      </c>
      <c r="AN9" s="103" t="s">
        <v>1710</v>
      </c>
      <c r="AO9" s="103" t="s">
        <v>1711</v>
      </c>
      <c r="AP9" s="103" t="s">
        <v>1712</v>
      </c>
      <c r="AQ9" s="103" t="s">
        <v>1713</v>
      </c>
      <c r="AR9" s="103" t="s">
        <v>1714</v>
      </c>
      <c r="AS9" s="103" t="s">
        <v>1715</v>
      </c>
      <c r="AT9" s="103" t="s">
        <v>530</v>
      </c>
      <c r="AU9" s="103" t="s">
        <v>529</v>
      </c>
      <c r="AV9" s="103" t="s">
        <v>1716</v>
      </c>
      <c r="AW9" s="103" t="s">
        <v>1717</v>
      </c>
      <c r="AX9" s="103" t="s">
        <v>1718</v>
      </c>
      <c r="AY9" s="103" t="s">
        <v>1719</v>
      </c>
      <c r="AZ9" s="103" t="s">
        <v>1720</v>
      </c>
      <c r="BA9" s="103" t="s">
        <v>1721</v>
      </c>
      <c r="BB9" s="103" t="s">
        <v>528</v>
      </c>
      <c r="BC9" s="103" t="s">
        <v>1722</v>
      </c>
      <c r="BD9" s="103" t="s">
        <v>1723</v>
      </c>
      <c r="BE9" s="103" t="s">
        <v>1724</v>
      </c>
      <c r="BF9" s="103" t="s">
        <v>1725</v>
      </c>
      <c r="BG9" s="103" t="s">
        <v>1726</v>
      </c>
      <c r="BH9" s="103" t="s">
        <v>1727</v>
      </c>
      <c r="BI9" s="103" t="s">
        <v>1355</v>
      </c>
      <c r="BJ9" s="103" t="s">
        <v>1295</v>
      </c>
      <c r="BK9" s="103" t="s">
        <v>1234</v>
      </c>
      <c r="BL9" s="103" t="s">
        <v>1173</v>
      </c>
      <c r="BM9" s="103" t="s">
        <v>1112</v>
      </c>
      <c r="BN9" s="103" t="s">
        <v>1052</v>
      </c>
      <c r="BO9" s="103" t="s">
        <v>988</v>
      </c>
      <c r="BP9" s="103" t="s">
        <v>928</v>
      </c>
      <c r="BQ9" s="103" t="s">
        <v>868</v>
      </c>
    </row>
    <row r="10" spans="1:69" ht="12.75" customHeight="1" x14ac:dyDescent="0.2">
      <c r="A10" s="103">
        <v>59</v>
      </c>
      <c r="F10" s="103" t="s">
        <v>1728</v>
      </c>
      <c r="G10" s="103" t="s">
        <v>1729</v>
      </c>
      <c r="H10" s="103" t="s">
        <v>1730</v>
      </c>
      <c r="I10" s="103" t="s">
        <v>1731</v>
      </c>
      <c r="J10" s="103" t="s">
        <v>1732</v>
      </c>
      <c r="K10" s="103" t="s">
        <v>536</v>
      </c>
      <c r="L10" s="103" t="s">
        <v>1733</v>
      </c>
      <c r="M10" s="103" t="s">
        <v>1734</v>
      </c>
      <c r="N10" s="103" t="s">
        <v>1735</v>
      </c>
      <c r="O10" s="103" t="s">
        <v>1736</v>
      </c>
      <c r="P10" s="103" t="s">
        <v>1737</v>
      </c>
      <c r="Q10" s="103" t="s">
        <v>1738</v>
      </c>
      <c r="R10" s="103" t="s">
        <v>1739</v>
      </c>
      <c r="S10" s="103" t="s">
        <v>1740</v>
      </c>
      <c r="T10" s="103" t="s">
        <v>1741</v>
      </c>
      <c r="U10" s="103" t="s">
        <v>1742</v>
      </c>
      <c r="V10" s="103" t="s">
        <v>1743</v>
      </c>
      <c r="W10" s="103" t="s">
        <v>1744</v>
      </c>
      <c r="X10" s="103" t="s">
        <v>1745</v>
      </c>
      <c r="Y10" s="103" t="s">
        <v>1746</v>
      </c>
      <c r="Z10" s="103" t="s">
        <v>1747</v>
      </c>
      <c r="AA10" s="103" t="s">
        <v>1748</v>
      </c>
      <c r="AB10" s="103" t="s">
        <v>1749</v>
      </c>
      <c r="AC10" s="103" t="s">
        <v>1750</v>
      </c>
      <c r="AD10" s="103" t="s">
        <v>1751</v>
      </c>
      <c r="AE10" s="103" t="s">
        <v>1752</v>
      </c>
      <c r="AF10" s="103" t="s">
        <v>1753</v>
      </c>
      <c r="AG10" s="103" t="s">
        <v>1754</v>
      </c>
      <c r="AH10" s="103" t="s">
        <v>1755</v>
      </c>
      <c r="AI10" s="103" t="s">
        <v>1756</v>
      </c>
      <c r="AJ10" s="103" t="s">
        <v>1757</v>
      </c>
      <c r="AK10" s="103" t="s">
        <v>1758</v>
      </c>
      <c r="AL10" s="103" t="s">
        <v>535</v>
      </c>
      <c r="AM10" s="103" t="s">
        <v>1759</v>
      </c>
      <c r="AN10" s="103" t="s">
        <v>1760</v>
      </c>
      <c r="AO10" s="103" t="s">
        <v>1761</v>
      </c>
      <c r="AP10" s="103" t="s">
        <v>1762</v>
      </c>
      <c r="AQ10" s="103" t="s">
        <v>1763</v>
      </c>
      <c r="AR10" s="103" t="s">
        <v>1764</v>
      </c>
      <c r="AS10" s="103" t="s">
        <v>1765</v>
      </c>
      <c r="AT10" s="103" t="s">
        <v>534</v>
      </c>
      <c r="AU10" s="103" t="s">
        <v>533</v>
      </c>
      <c r="AV10" s="103" t="s">
        <v>1766</v>
      </c>
      <c r="AW10" s="103" t="s">
        <v>1767</v>
      </c>
      <c r="AX10" s="103" t="s">
        <v>1768</v>
      </c>
      <c r="AY10" s="103" t="s">
        <v>1769</v>
      </c>
      <c r="AZ10" s="103" t="s">
        <v>1770</v>
      </c>
      <c r="BA10" s="103" t="s">
        <v>1771</v>
      </c>
      <c r="BB10" s="103" t="s">
        <v>532</v>
      </c>
      <c r="BC10" s="103" t="s">
        <v>1772</v>
      </c>
      <c r="BD10" s="103" t="s">
        <v>1773</v>
      </c>
      <c r="BE10" s="103" t="s">
        <v>1774</v>
      </c>
      <c r="BF10" s="103" t="s">
        <v>1775</v>
      </c>
      <c r="BG10" s="103" t="s">
        <v>1776</v>
      </c>
      <c r="BH10" s="103" t="s">
        <v>1777</v>
      </c>
      <c r="BI10" s="103" t="s">
        <v>1356</v>
      </c>
      <c r="BJ10" s="103" t="s">
        <v>1296</v>
      </c>
      <c r="BK10" s="103" t="s">
        <v>1235</v>
      </c>
      <c r="BL10" s="103" t="s">
        <v>1174</v>
      </c>
      <c r="BM10" s="103" t="s">
        <v>1113</v>
      </c>
      <c r="BN10" s="103" t="s">
        <v>1053</v>
      </c>
      <c r="BO10" s="103" t="s">
        <v>989</v>
      </c>
      <c r="BP10" s="103" t="s">
        <v>929</v>
      </c>
      <c r="BQ10" s="103" t="s">
        <v>869</v>
      </c>
    </row>
    <row r="11" spans="1:69" ht="12.75" customHeight="1" x14ac:dyDescent="0.2">
      <c r="A11" s="103">
        <v>58</v>
      </c>
      <c r="F11" s="103" t="s">
        <v>1778</v>
      </c>
      <c r="G11" s="103" t="s">
        <v>1779</v>
      </c>
      <c r="H11" s="103" t="s">
        <v>1780</v>
      </c>
      <c r="I11" s="103" t="s">
        <v>1781</v>
      </c>
      <c r="J11" s="103" t="s">
        <v>1782</v>
      </c>
      <c r="K11" s="103" t="s">
        <v>1783</v>
      </c>
      <c r="L11" s="103" t="s">
        <v>541</v>
      </c>
      <c r="M11" s="103" t="s">
        <v>1784</v>
      </c>
      <c r="N11" s="103" t="s">
        <v>1785</v>
      </c>
      <c r="O11" s="103" t="s">
        <v>1786</v>
      </c>
      <c r="P11" s="103" t="s">
        <v>1787</v>
      </c>
      <c r="Q11" s="103" t="s">
        <v>1788</v>
      </c>
      <c r="R11" s="103" t="s">
        <v>1789</v>
      </c>
      <c r="S11" s="103" t="s">
        <v>1790</v>
      </c>
      <c r="T11" s="103" t="s">
        <v>1791</v>
      </c>
      <c r="U11" s="103" t="s">
        <v>1792</v>
      </c>
      <c r="V11" s="103" t="s">
        <v>1793</v>
      </c>
      <c r="W11" s="103" t="s">
        <v>1794</v>
      </c>
      <c r="X11" s="103" t="s">
        <v>1795</v>
      </c>
      <c r="Y11" s="103" t="s">
        <v>1796</v>
      </c>
      <c r="Z11" s="103" t="s">
        <v>1797</v>
      </c>
      <c r="AA11" s="103" t="s">
        <v>1798</v>
      </c>
      <c r="AB11" s="103" t="s">
        <v>1799</v>
      </c>
      <c r="AC11" s="103" t="s">
        <v>1800</v>
      </c>
      <c r="AD11" s="103" t="s">
        <v>1801</v>
      </c>
      <c r="AE11" s="103" t="s">
        <v>1802</v>
      </c>
      <c r="AF11" s="103" t="s">
        <v>1803</v>
      </c>
      <c r="AG11" s="103" t="s">
        <v>1804</v>
      </c>
      <c r="AH11" s="103" t="s">
        <v>1805</v>
      </c>
      <c r="AI11" s="103" t="s">
        <v>1806</v>
      </c>
      <c r="AJ11" s="103" t="s">
        <v>1807</v>
      </c>
      <c r="AK11" s="103" t="s">
        <v>1808</v>
      </c>
      <c r="AL11" s="103" t="s">
        <v>540</v>
      </c>
      <c r="AM11" s="103" t="s">
        <v>1809</v>
      </c>
      <c r="AN11" s="103" t="s">
        <v>1810</v>
      </c>
      <c r="AO11" s="103" t="s">
        <v>1811</v>
      </c>
      <c r="AP11" s="103" t="s">
        <v>1812</v>
      </c>
      <c r="AQ11" s="103" t="s">
        <v>1813</v>
      </c>
      <c r="AR11" s="103" t="s">
        <v>1814</v>
      </c>
      <c r="AS11" s="103" t="s">
        <v>1815</v>
      </c>
      <c r="AT11" s="103" t="s">
        <v>539</v>
      </c>
      <c r="AU11" s="103" t="s">
        <v>538</v>
      </c>
      <c r="AV11" s="103" t="s">
        <v>1816</v>
      </c>
      <c r="AW11" s="103" t="s">
        <v>1817</v>
      </c>
      <c r="AX11" s="103" t="s">
        <v>1818</v>
      </c>
      <c r="AY11" s="103" t="s">
        <v>1819</v>
      </c>
      <c r="AZ11" s="103" t="s">
        <v>1820</v>
      </c>
      <c r="BA11" s="103" t="s">
        <v>1821</v>
      </c>
      <c r="BB11" s="103" t="s">
        <v>537</v>
      </c>
      <c r="BC11" s="103" t="s">
        <v>1822</v>
      </c>
      <c r="BD11" s="103" t="s">
        <v>1823</v>
      </c>
      <c r="BE11" s="103" t="s">
        <v>1824</v>
      </c>
      <c r="BF11" s="103" t="s">
        <v>1825</v>
      </c>
      <c r="BG11" s="103" t="s">
        <v>1826</v>
      </c>
      <c r="BH11" s="103" t="s">
        <v>1827</v>
      </c>
      <c r="BI11" s="103" t="s">
        <v>1357</v>
      </c>
      <c r="BJ11" s="103" t="s">
        <v>1297</v>
      </c>
      <c r="BK11" s="103" t="s">
        <v>1236</v>
      </c>
      <c r="BL11" s="103" t="s">
        <v>1175</v>
      </c>
      <c r="BM11" s="103" t="s">
        <v>1114</v>
      </c>
      <c r="BN11" s="103" t="s">
        <v>1054</v>
      </c>
      <c r="BO11" s="103" t="s">
        <v>990</v>
      </c>
      <c r="BP11" s="103" t="s">
        <v>930</v>
      </c>
      <c r="BQ11" s="103" t="s">
        <v>870</v>
      </c>
    </row>
    <row r="12" spans="1:69" ht="12.75" customHeight="1" x14ac:dyDescent="0.2">
      <c r="A12" s="103">
        <v>57</v>
      </c>
      <c r="F12" s="103" t="s">
        <v>1828</v>
      </c>
      <c r="G12" s="103" t="s">
        <v>1829</v>
      </c>
      <c r="H12" s="103" t="s">
        <v>1830</v>
      </c>
      <c r="I12" s="103" t="s">
        <v>1831</v>
      </c>
      <c r="J12" s="103" t="s">
        <v>1832</v>
      </c>
      <c r="K12" s="103" t="s">
        <v>1833</v>
      </c>
      <c r="L12" s="103" t="s">
        <v>1834</v>
      </c>
      <c r="M12" s="103" t="s">
        <v>546</v>
      </c>
      <c r="N12" s="103" t="s">
        <v>1835</v>
      </c>
      <c r="O12" s="103" t="s">
        <v>1836</v>
      </c>
      <c r="P12" s="103" t="s">
        <v>1837</v>
      </c>
      <c r="Q12" s="103" t="s">
        <v>1838</v>
      </c>
      <c r="R12" s="103" t="s">
        <v>1839</v>
      </c>
      <c r="S12" s="103" t="s">
        <v>1840</v>
      </c>
      <c r="T12" s="103" t="s">
        <v>1841</v>
      </c>
      <c r="U12" s="103" t="s">
        <v>1842</v>
      </c>
      <c r="V12" s="103" t="s">
        <v>1843</v>
      </c>
      <c r="W12" s="103" t="s">
        <v>1844</v>
      </c>
      <c r="X12" s="103" t="s">
        <v>1845</v>
      </c>
      <c r="Y12" s="103" t="s">
        <v>1846</v>
      </c>
      <c r="Z12" s="103" t="s">
        <v>1847</v>
      </c>
      <c r="AA12" s="103" t="s">
        <v>1848</v>
      </c>
      <c r="AB12" s="103" t="s">
        <v>1849</v>
      </c>
      <c r="AC12" s="103" t="s">
        <v>1850</v>
      </c>
      <c r="AD12" s="103" t="s">
        <v>1851</v>
      </c>
      <c r="AE12" s="103" t="s">
        <v>1852</v>
      </c>
      <c r="AF12" s="103" t="s">
        <v>1853</v>
      </c>
      <c r="AG12" s="103" t="s">
        <v>1854</v>
      </c>
      <c r="AH12" s="103" t="s">
        <v>1855</v>
      </c>
      <c r="AI12" s="103" t="s">
        <v>1856</v>
      </c>
      <c r="AJ12" s="103" t="s">
        <v>1857</v>
      </c>
      <c r="AK12" s="103" t="s">
        <v>1858</v>
      </c>
      <c r="AL12" s="103" t="s">
        <v>545</v>
      </c>
      <c r="AM12" s="103" t="s">
        <v>1859</v>
      </c>
      <c r="AN12" s="103" t="s">
        <v>1860</v>
      </c>
      <c r="AO12" s="103" t="s">
        <v>1861</v>
      </c>
      <c r="AP12" s="103" t="s">
        <v>1862</v>
      </c>
      <c r="AQ12" s="103" t="s">
        <v>1863</v>
      </c>
      <c r="AR12" s="103" t="s">
        <v>1864</v>
      </c>
      <c r="AS12" s="103" t="s">
        <v>1865</v>
      </c>
      <c r="AT12" s="103" t="s">
        <v>544</v>
      </c>
      <c r="AU12" s="103" t="s">
        <v>543</v>
      </c>
      <c r="AV12" s="103" t="s">
        <v>1866</v>
      </c>
      <c r="AW12" s="103" t="s">
        <v>1867</v>
      </c>
      <c r="AX12" s="103" t="s">
        <v>1868</v>
      </c>
      <c r="AY12" s="103" t="s">
        <v>1869</v>
      </c>
      <c r="AZ12" s="103" t="s">
        <v>1870</v>
      </c>
      <c r="BA12" s="103" t="s">
        <v>1871</v>
      </c>
      <c r="BB12" s="103" t="s">
        <v>542</v>
      </c>
      <c r="BC12" s="103" t="s">
        <v>1872</v>
      </c>
      <c r="BD12" s="103" t="s">
        <v>1873</v>
      </c>
      <c r="BE12" s="103" t="s">
        <v>1874</v>
      </c>
      <c r="BF12" s="103" t="s">
        <v>1875</v>
      </c>
      <c r="BG12" s="103" t="s">
        <v>1876</v>
      </c>
      <c r="BH12" s="103" t="s">
        <v>1877</v>
      </c>
      <c r="BI12" s="103" t="s">
        <v>1358</v>
      </c>
      <c r="BJ12" s="103" t="s">
        <v>1298</v>
      </c>
      <c r="BK12" s="103" t="s">
        <v>1237</v>
      </c>
      <c r="BL12" s="103" t="s">
        <v>1176</v>
      </c>
      <c r="BM12" s="103" t="s">
        <v>1115</v>
      </c>
      <c r="BN12" s="103" t="s">
        <v>1055</v>
      </c>
      <c r="BO12" s="103" t="s">
        <v>991</v>
      </c>
      <c r="BP12" s="103" t="s">
        <v>931</v>
      </c>
      <c r="BQ12" s="103" t="s">
        <v>871</v>
      </c>
    </row>
    <row r="13" spans="1:69" ht="12.75" customHeight="1" x14ac:dyDescent="0.2">
      <c r="A13" s="103">
        <v>56</v>
      </c>
      <c r="F13" s="103" t="s">
        <v>1878</v>
      </c>
      <c r="G13" s="103" t="s">
        <v>1879</v>
      </c>
      <c r="H13" s="103" t="s">
        <v>1880</v>
      </c>
      <c r="I13" s="103" t="s">
        <v>1881</v>
      </c>
      <c r="J13" s="103" t="s">
        <v>1882</v>
      </c>
      <c r="K13" s="103" t="s">
        <v>1883</v>
      </c>
      <c r="L13" s="103" t="s">
        <v>1884</v>
      </c>
      <c r="M13" s="103" t="s">
        <v>1885</v>
      </c>
      <c r="N13" s="103" t="s">
        <v>547</v>
      </c>
      <c r="O13" s="103" t="s">
        <v>1886</v>
      </c>
      <c r="P13" s="103" t="s">
        <v>1887</v>
      </c>
      <c r="Q13" s="103" t="s">
        <v>1888</v>
      </c>
      <c r="R13" s="103" t="s">
        <v>1889</v>
      </c>
      <c r="S13" s="103" t="s">
        <v>1890</v>
      </c>
      <c r="T13" s="103" t="s">
        <v>1891</v>
      </c>
      <c r="U13" s="103" t="s">
        <v>1892</v>
      </c>
      <c r="V13" s="103" t="s">
        <v>1893</v>
      </c>
      <c r="W13" s="103" t="s">
        <v>1894</v>
      </c>
      <c r="X13" s="103" t="s">
        <v>1895</v>
      </c>
      <c r="Y13" s="103" t="s">
        <v>1896</v>
      </c>
      <c r="Z13" s="103" t="s">
        <v>1897</v>
      </c>
      <c r="AA13" s="103" t="s">
        <v>1898</v>
      </c>
      <c r="AB13" s="103" t="s">
        <v>1899</v>
      </c>
      <c r="AC13" s="103" t="s">
        <v>1900</v>
      </c>
      <c r="AD13" s="103" t="s">
        <v>1901</v>
      </c>
      <c r="AE13" s="103" t="s">
        <v>1902</v>
      </c>
      <c r="AF13" s="103" t="s">
        <v>1903</v>
      </c>
      <c r="AG13" s="103" t="s">
        <v>1904</v>
      </c>
      <c r="AH13" s="103" t="s">
        <v>1905</v>
      </c>
      <c r="AI13" s="103" t="s">
        <v>1906</v>
      </c>
      <c r="AJ13" s="103" t="s">
        <v>1907</v>
      </c>
      <c r="AK13" s="103" t="s">
        <v>1908</v>
      </c>
      <c r="AL13" s="103" t="s">
        <v>551</v>
      </c>
      <c r="AM13" s="103" t="s">
        <v>1909</v>
      </c>
      <c r="AN13" s="103" t="s">
        <v>1910</v>
      </c>
      <c r="AO13" s="103" t="s">
        <v>1911</v>
      </c>
      <c r="AP13" s="103" t="s">
        <v>1912</v>
      </c>
      <c r="AQ13" s="103" t="s">
        <v>1913</v>
      </c>
      <c r="AR13" s="103" t="s">
        <v>1914</v>
      </c>
      <c r="AS13" s="103" t="s">
        <v>1915</v>
      </c>
      <c r="AT13" s="103" t="s">
        <v>550</v>
      </c>
      <c r="AU13" s="103" t="s">
        <v>549</v>
      </c>
      <c r="AV13" s="103" t="s">
        <v>1916</v>
      </c>
      <c r="AW13" s="103" t="s">
        <v>1917</v>
      </c>
      <c r="AX13" s="103" t="s">
        <v>1918</v>
      </c>
      <c r="AY13" s="103" t="s">
        <v>1919</v>
      </c>
      <c r="AZ13" s="103" t="s">
        <v>1920</v>
      </c>
      <c r="BA13" s="103" t="s">
        <v>1921</v>
      </c>
      <c r="BB13" s="103" t="s">
        <v>548</v>
      </c>
      <c r="BC13" s="103" t="s">
        <v>1922</v>
      </c>
      <c r="BD13" s="103" t="s">
        <v>1923</v>
      </c>
      <c r="BE13" s="103" t="s">
        <v>1924</v>
      </c>
      <c r="BF13" s="103" t="s">
        <v>1925</v>
      </c>
      <c r="BG13" s="103" t="s">
        <v>1926</v>
      </c>
      <c r="BH13" s="103" t="s">
        <v>1927</v>
      </c>
      <c r="BI13" s="103" t="s">
        <v>1359</v>
      </c>
      <c r="BJ13" s="103" t="s">
        <v>1299</v>
      </c>
      <c r="BK13" s="103" t="s">
        <v>1238</v>
      </c>
      <c r="BL13" s="103" t="s">
        <v>1177</v>
      </c>
      <c r="BM13" s="103" t="s">
        <v>1116</v>
      </c>
      <c r="BN13" s="103" t="s">
        <v>1056</v>
      </c>
      <c r="BO13" s="103" t="s">
        <v>992</v>
      </c>
      <c r="BP13" s="103" t="s">
        <v>932</v>
      </c>
      <c r="BQ13" s="103" t="s">
        <v>872</v>
      </c>
    </row>
    <row r="14" spans="1:69" ht="12.75" customHeight="1" x14ac:dyDescent="0.2">
      <c r="A14" s="103">
        <v>55</v>
      </c>
      <c r="F14" s="103" t="s">
        <v>1928</v>
      </c>
      <c r="G14" s="103" t="s">
        <v>1929</v>
      </c>
      <c r="H14" s="103" t="s">
        <v>1930</v>
      </c>
      <c r="I14" s="103" t="s">
        <v>1931</v>
      </c>
      <c r="J14" s="103" t="s">
        <v>1932</v>
      </c>
      <c r="K14" s="103" t="s">
        <v>1933</v>
      </c>
      <c r="L14" s="103" t="s">
        <v>1934</v>
      </c>
      <c r="M14" s="103" t="s">
        <v>1935</v>
      </c>
      <c r="N14" s="103" t="s">
        <v>1936</v>
      </c>
      <c r="O14" s="103" t="s">
        <v>556</v>
      </c>
      <c r="P14" s="103" t="s">
        <v>1937</v>
      </c>
      <c r="Q14" s="103" t="s">
        <v>1938</v>
      </c>
      <c r="R14" s="103" t="s">
        <v>1939</v>
      </c>
      <c r="S14" s="103" t="s">
        <v>1940</v>
      </c>
      <c r="T14" s="103" t="s">
        <v>1941</v>
      </c>
      <c r="U14" s="103" t="s">
        <v>1942</v>
      </c>
      <c r="V14" s="103" t="s">
        <v>1943</v>
      </c>
      <c r="W14" s="103" t="s">
        <v>1944</v>
      </c>
      <c r="X14" s="103" t="s">
        <v>1945</v>
      </c>
      <c r="Y14" s="103" t="s">
        <v>1946</v>
      </c>
      <c r="Z14" s="103" t="s">
        <v>1947</v>
      </c>
      <c r="AA14" s="103" t="s">
        <v>1948</v>
      </c>
      <c r="AB14" s="103" t="s">
        <v>1949</v>
      </c>
      <c r="AC14" s="103" t="s">
        <v>1950</v>
      </c>
      <c r="AD14" s="103" t="s">
        <v>1951</v>
      </c>
      <c r="AE14" s="103" t="s">
        <v>1952</v>
      </c>
      <c r="AF14" s="103" t="s">
        <v>1953</v>
      </c>
      <c r="AG14" s="103" t="s">
        <v>1954</v>
      </c>
      <c r="AH14" s="103" t="s">
        <v>1955</v>
      </c>
      <c r="AI14" s="103" t="s">
        <v>1956</v>
      </c>
      <c r="AJ14" s="103" t="s">
        <v>1957</v>
      </c>
      <c r="AK14" s="103" t="s">
        <v>1958</v>
      </c>
      <c r="AL14" s="103" t="s">
        <v>555</v>
      </c>
      <c r="AM14" s="103" t="s">
        <v>1959</v>
      </c>
      <c r="AN14" s="103" t="s">
        <v>1960</v>
      </c>
      <c r="AO14" s="103" t="s">
        <v>1961</v>
      </c>
      <c r="AP14" s="103" t="s">
        <v>1962</v>
      </c>
      <c r="AQ14" s="103" t="s">
        <v>1963</v>
      </c>
      <c r="AR14" s="103" t="s">
        <v>1964</v>
      </c>
      <c r="AS14" s="103" t="s">
        <v>1965</v>
      </c>
      <c r="AT14" s="103" t="s">
        <v>554</v>
      </c>
      <c r="AU14" s="103" t="s">
        <v>553</v>
      </c>
      <c r="AV14" s="103" t="s">
        <v>1966</v>
      </c>
      <c r="AW14" s="103" t="s">
        <v>1967</v>
      </c>
      <c r="AX14" s="103" t="s">
        <v>1968</v>
      </c>
      <c r="AY14" s="103" t="s">
        <v>1969</v>
      </c>
      <c r="AZ14" s="103" t="s">
        <v>1970</v>
      </c>
      <c r="BA14" s="103" t="s">
        <v>1971</v>
      </c>
      <c r="BB14" s="103" t="s">
        <v>552</v>
      </c>
      <c r="BC14" s="103" t="s">
        <v>1972</v>
      </c>
      <c r="BD14" s="103" t="s">
        <v>1973</v>
      </c>
      <c r="BE14" s="103" t="s">
        <v>1974</v>
      </c>
      <c r="BF14" s="103" t="s">
        <v>1975</v>
      </c>
      <c r="BG14" s="103" t="s">
        <v>1976</v>
      </c>
      <c r="BH14" s="103" t="s">
        <v>1977</v>
      </c>
      <c r="BI14" s="103" t="s">
        <v>1360</v>
      </c>
      <c r="BJ14" s="103" t="s">
        <v>1300</v>
      </c>
      <c r="BK14" s="103" t="s">
        <v>1239</v>
      </c>
      <c r="BL14" s="103" t="s">
        <v>1178</v>
      </c>
      <c r="BM14" s="103" t="s">
        <v>1117</v>
      </c>
      <c r="BN14" s="103" t="s">
        <v>1057</v>
      </c>
      <c r="BO14" s="103" t="s">
        <v>993</v>
      </c>
      <c r="BP14" s="103" t="s">
        <v>933</v>
      </c>
      <c r="BQ14" s="103" t="s">
        <v>873</v>
      </c>
    </row>
    <row r="15" spans="1:69" ht="12.75" customHeight="1" x14ac:dyDescent="0.2">
      <c r="A15" s="103">
        <v>54</v>
      </c>
      <c r="F15" s="103" t="s">
        <v>1978</v>
      </c>
      <c r="G15" s="103" t="s">
        <v>1979</v>
      </c>
      <c r="H15" s="103" t="s">
        <v>1980</v>
      </c>
      <c r="I15" s="103" t="s">
        <v>1981</v>
      </c>
      <c r="J15" s="103" t="s">
        <v>1982</v>
      </c>
      <c r="K15" s="103" t="s">
        <v>1983</v>
      </c>
      <c r="L15" s="103" t="s">
        <v>1984</v>
      </c>
      <c r="M15" s="103" t="s">
        <v>1985</v>
      </c>
      <c r="N15" s="103" t="s">
        <v>1986</v>
      </c>
      <c r="O15" s="103" t="s">
        <v>1987</v>
      </c>
      <c r="P15" s="103" t="s">
        <v>560</v>
      </c>
      <c r="Q15" s="103" t="s">
        <v>1988</v>
      </c>
      <c r="R15" s="103" t="s">
        <v>1989</v>
      </c>
      <c r="S15" s="103" t="s">
        <v>1990</v>
      </c>
      <c r="T15" s="103" t="s">
        <v>1991</v>
      </c>
      <c r="U15" s="103" t="s">
        <v>1992</v>
      </c>
      <c r="V15" s="103" t="s">
        <v>1993</v>
      </c>
      <c r="W15" s="103" t="s">
        <v>1994</v>
      </c>
      <c r="X15" s="103" t="s">
        <v>1995</v>
      </c>
      <c r="Y15" s="103" t="s">
        <v>1996</v>
      </c>
      <c r="Z15" s="103" t="s">
        <v>1997</v>
      </c>
      <c r="AA15" s="103" t="s">
        <v>1998</v>
      </c>
      <c r="AB15" s="103" t="s">
        <v>1999</v>
      </c>
      <c r="AC15" s="103" t="s">
        <v>2000</v>
      </c>
      <c r="AD15" s="103" t="s">
        <v>2001</v>
      </c>
      <c r="AE15" s="103" t="s">
        <v>2002</v>
      </c>
      <c r="AF15" s="103" t="s">
        <v>2003</v>
      </c>
      <c r="AG15" s="103" t="s">
        <v>2004</v>
      </c>
      <c r="AH15" s="103" t="s">
        <v>2005</v>
      </c>
      <c r="AI15" s="103" t="s">
        <v>2006</v>
      </c>
      <c r="AJ15" s="103" t="s">
        <v>2007</v>
      </c>
      <c r="AK15" s="103" t="s">
        <v>2008</v>
      </c>
      <c r="AL15" s="103" t="s">
        <v>561</v>
      </c>
      <c r="AM15" s="103" t="s">
        <v>2009</v>
      </c>
      <c r="AN15" s="103" t="s">
        <v>2010</v>
      </c>
      <c r="AO15" s="103" t="s">
        <v>2011</v>
      </c>
      <c r="AP15" s="103" t="s">
        <v>2012</v>
      </c>
      <c r="AQ15" s="103" t="s">
        <v>2013</v>
      </c>
      <c r="AR15" s="103" t="s">
        <v>2014</v>
      </c>
      <c r="AS15" s="103" t="s">
        <v>2015</v>
      </c>
      <c r="AT15" s="103" t="s">
        <v>559</v>
      </c>
      <c r="AU15" s="103" t="s">
        <v>558</v>
      </c>
      <c r="AV15" s="103" t="s">
        <v>2016</v>
      </c>
      <c r="AW15" s="103" t="s">
        <v>2017</v>
      </c>
      <c r="AX15" s="103" t="s">
        <v>2018</v>
      </c>
      <c r="AY15" s="103" t="s">
        <v>2019</v>
      </c>
      <c r="AZ15" s="103" t="s">
        <v>2020</v>
      </c>
      <c r="BA15" s="103" t="s">
        <v>2021</v>
      </c>
      <c r="BB15" s="103" t="s">
        <v>557</v>
      </c>
      <c r="BC15" s="103" t="s">
        <v>2022</v>
      </c>
      <c r="BD15" s="103" t="s">
        <v>2023</v>
      </c>
      <c r="BE15" s="103" t="s">
        <v>2024</v>
      </c>
      <c r="BF15" s="103" t="s">
        <v>2025</v>
      </c>
      <c r="BG15" s="103" t="s">
        <v>2026</v>
      </c>
      <c r="BH15" s="103" t="s">
        <v>2027</v>
      </c>
      <c r="BI15" s="103" t="s">
        <v>1361</v>
      </c>
      <c r="BJ15" s="103" t="s">
        <v>1301</v>
      </c>
      <c r="BK15" s="103" t="s">
        <v>1240</v>
      </c>
      <c r="BL15" s="103" t="s">
        <v>1179</v>
      </c>
      <c r="BM15" s="103" t="s">
        <v>1118</v>
      </c>
      <c r="BN15" s="103" t="s">
        <v>1058</v>
      </c>
      <c r="BO15" s="103" t="s">
        <v>994</v>
      </c>
      <c r="BP15" s="103" t="s">
        <v>934</v>
      </c>
      <c r="BQ15" s="103" t="s">
        <v>874</v>
      </c>
    </row>
    <row r="16" spans="1:69" ht="12.75" customHeight="1" x14ac:dyDescent="0.2">
      <c r="A16" s="103">
        <v>53</v>
      </c>
      <c r="F16" s="103" t="s">
        <v>2028</v>
      </c>
      <c r="G16" s="103" t="s">
        <v>2029</v>
      </c>
      <c r="H16" s="103" t="s">
        <v>2030</v>
      </c>
      <c r="I16" s="103" t="s">
        <v>2031</v>
      </c>
      <c r="J16" s="103" t="s">
        <v>2032</v>
      </c>
      <c r="K16" s="103" t="s">
        <v>2033</v>
      </c>
      <c r="L16" s="103" t="s">
        <v>2034</v>
      </c>
      <c r="M16" s="103" t="s">
        <v>2035</v>
      </c>
      <c r="N16" s="103" t="s">
        <v>2036</v>
      </c>
      <c r="O16" s="103" t="s">
        <v>2037</v>
      </c>
      <c r="P16" s="103" t="s">
        <v>2038</v>
      </c>
      <c r="Q16" s="103" t="s">
        <v>565</v>
      </c>
      <c r="R16" s="103" t="s">
        <v>2039</v>
      </c>
      <c r="S16" s="103" t="s">
        <v>2040</v>
      </c>
      <c r="T16" s="103" t="s">
        <v>2041</v>
      </c>
      <c r="U16" s="103" t="s">
        <v>2042</v>
      </c>
      <c r="V16" s="103" t="s">
        <v>2043</v>
      </c>
      <c r="W16" s="103" t="s">
        <v>2044</v>
      </c>
      <c r="X16" s="103" t="s">
        <v>2045</v>
      </c>
      <c r="Y16" s="103" t="s">
        <v>2046</v>
      </c>
      <c r="Z16" s="103" t="s">
        <v>2047</v>
      </c>
      <c r="AA16" s="103" t="s">
        <v>2048</v>
      </c>
      <c r="AB16" s="103" t="s">
        <v>2049</v>
      </c>
      <c r="AC16" s="103" t="s">
        <v>2050</v>
      </c>
      <c r="AD16" s="103" t="s">
        <v>2051</v>
      </c>
      <c r="AE16" s="103" t="s">
        <v>2052</v>
      </c>
      <c r="AF16" s="103" t="s">
        <v>2053</v>
      </c>
      <c r="AG16" s="103" t="s">
        <v>2054</v>
      </c>
      <c r="AH16" s="103" t="s">
        <v>2055</v>
      </c>
      <c r="AI16" s="103" t="s">
        <v>2056</v>
      </c>
      <c r="AJ16" s="103" t="s">
        <v>2057</v>
      </c>
      <c r="AK16" s="103" t="s">
        <v>2058</v>
      </c>
      <c r="AL16" s="103" t="s">
        <v>566</v>
      </c>
      <c r="AM16" s="103" t="s">
        <v>2059</v>
      </c>
      <c r="AN16" s="103" t="s">
        <v>2060</v>
      </c>
      <c r="AO16" s="103" t="s">
        <v>2061</v>
      </c>
      <c r="AP16" s="103" t="s">
        <v>2062</v>
      </c>
      <c r="AQ16" s="103" t="s">
        <v>2063</v>
      </c>
      <c r="AR16" s="103" t="s">
        <v>2064</v>
      </c>
      <c r="AS16" s="103" t="s">
        <v>2065</v>
      </c>
      <c r="AT16" s="103" t="s">
        <v>564</v>
      </c>
      <c r="AU16" s="103" t="s">
        <v>563</v>
      </c>
      <c r="AV16" s="103" t="s">
        <v>2066</v>
      </c>
      <c r="AW16" s="103" t="s">
        <v>2067</v>
      </c>
      <c r="AX16" s="103" t="s">
        <v>2068</v>
      </c>
      <c r="AY16" s="103" t="s">
        <v>2069</v>
      </c>
      <c r="AZ16" s="103" t="s">
        <v>2070</v>
      </c>
      <c r="BA16" s="103" t="s">
        <v>2071</v>
      </c>
      <c r="BB16" s="103" t="s">
        <v>562</v>
      </c>
      <c r="BC16" s="103" t="s">
        <v>2072</v>
      </c>
      <c r="BD16" s="103" t="s">
        <v>2073</v>
      </c>
      <c r="BE16" s="103" t="s">
        <v>2074</v>
      </c>
      <c r="BF16" s="103" t="s">
        <v>2075</v>
      </c>
      <c r="BG16" s="103" t="s">
        <v>2076</v>
      </c>
      <c r="BH16" s="103" t="s">
        <v>2077</v>
      </c>
      <c r="BI16" s="103" t="s">
        <v>1362</v>
      </c>
      <c r="BJ16" s="103" t="s">
        <v>1302</v>
      </c>
      <c r="BK16" s="103" t="s">
        <v>1241</v>
      </c>
      <c r="BL16" s="103" t="s">
        <v>1180</v>
      </c>
      <c r="BM16" s="103" t="s">
        <v>1119</v>
      </c>
      <c r="BN16" s="103" t="s">
        <v>1059</v>
      </c>
      <c r="BO16" s="103" t="s">
        <v>995</v>
      </c>
      <c r="BP16" s="103" t="s">
        <v>935</v>
      </c>
      <c r="BQ16" s="103" t="s">
        <v>875</v>
      </c>
    </row>
    <row r="17" spans="1:69" ht="12.75" customHeight="1" x14ac:dyDescent="0.2">
      <c r="A17" s="103">
        <v>52</v>
      </c>
      <c r="F17" s="103" t="s">
        <v>2078</v>
      </c>
      <c r="G17" s="103" t="s">
        <v>2079</v>
      </c>
      <c r="H17" s="103" t="s">
        <v>2080</v>
      </c>
      <c r="I17" s="103" t="s">
        <v>2081</v>
      </c>
      <c r="J17" s="103" t="s">
        <v>2082</v>
      </c>
      <c r="K17" s="103" t="s">
        <v>2083</v>
      </c>
      <c r="L17" s="103" t="s">
        <v>2084</v>
      </c>
      <c r="M17" s="103" t="s">
        <v>2085</v>
      </c>
      <c r="N17" s="103" t="s">
        <v>2086</v>
      </c>
      <c r="O17" s="103" t="s">
        <v>2087</v>
      </c>
      <c r="P17" s="103" t="s">
        <v>2088</v>
      </c>
      <c r="Q17" s="103" t="s">
        <v>2089</v>
      </c>
      <c r="R17" s="103" t="s">
        <v>571</v>
      </c>
      <c r="S17" s="103" t="s">
        <v>2090</v>
      </c>
      <c r="T17" s="103" t="s">
        <v>2091</v>
      </c>
      <c r="U17" s="103" t="s">
        <v>2092</v>
      </c>
      <c r="V17" s="103" t="s">
        <v>2093</v>
      </c>
      <c r="W17" s="103" t="s">
        <v>2094</v>
      </c>
      <c r="X17" s="103" t="s">
        <v>2095</v>
      </c>
      <c r="Y17" s="103" t="s">
        <v>2096</v>
      </c>
      <c r="Z17" s="103" t="s">
        <v>2097</v>
      </c>
      <c r="AA17" s="103" t="s">
        <v>2098</v>
      </c>
      <c r="AB17" s="103" t="s">
        <v>2099</v>
      </c>
      <c r="AC17" s="103" t="s">
        <v>2100</v>
      </c>
      <c r="AD17" s="103" t="s">
        <v>2101</v>
      </c>
      <c r="AE17" s="103" t="s">
        <v>2102</v>
      </c>
      <c r="AF17" s="103" t="s">
        <v>2103</v>
      </c>
      <c r="AG17" s="103" t="s">
        <v>2104</v>
      </c>
      <c r="AH17" s="103" t="s">
        <v>2105</v>
      </c>
      <c r="AI17" s="103" t="s">
        <v>2106</v>
      </c>
      <c r="AJ17" s="103" t="s">
        <v>2107</v>
      </c>
      <c r="AK17" s="103" t="s">
        <v>2108</v>
      </c>
      <c r="AL17" s="103" t="s">
        <v>570</v>
      </c>
      <c r="AM17" s="103" t="s">
        <v>2109</v>
      </c>
      <c r="AN17" s="103" t="s">
        <v>2110</v>
      </c>
      <c r="AO17" s="103" t="s">
        <v>2111</v>
      </c>
      <c r="AP17" s="103" t="s">
        <v>2112</v>
      </c>
      <c r="AQ17" s="103" t="s">
        <v>2113</v>
      </c>
      <c r="AR17" s="103" t="s">
        <v>2114</v>
      </c>
      <c r="AS17" s="103" t="s">
        <v>2115</v>
      </c>
      <c r="AT17" s="103" t="s">
        <v>569</v>
      </c>
      <c r="AU17" s="103" t="s">
        <v>568</v>
      </c>
      <c r="AV17" s="103" t="s">
        <v>2116</v>
      </c>
      <c r="AW17" s="103" t="s">
        <v>2117</v>
      </c>
      <c r="AX17" s="103" t="s">
        <v>2118</v>
      </c>
      <c r="AY17" s="103" t="s">
        <v>2119</v>
      </c>
      <c r="AZ17" s="103" t="s">
        <v>2120</v>
      </c>
      <c r="BA17" s="103" t="s">
        <v>2121</v>
      </c>
      <c r="BB17" s="103" t="s">
        <v>567</v>
      </c>
      <c r="BC17" s="103" t="s">
        <v>2122</v>
      </c>
      <c r="BD17" s="103" t="s">
        <v>2123</v>
      </c>
      <c r="BE17" s="103" t="s">
        <v>2124</v>
      </c>
      <c r="BF17" s="103" t="s">
        <v>2125</v>
      </c>
      <c r="BG17" s="103" t="s">
        <v>2126</v>
      </c>
      <c r="BH17" s="103" t="s">
        <v>2127</v>
      </c>
      <c r="BI17" s="103" t="s">
        <v>1363</v>
      </c>
      <c r="BJ17" s="103" t="s">
        <v>1303</v>
      </c>
      <c r="BK17" s="103" t="s">
        <v>1242</v>
      </c>
      <c r="BL17" s="103" t="s">
        <v>1181</v>
      </c>
      <c r="BM17" s="103" t="s">
        <v>1120</v>
      </c>
      <c r="BN17" s="103" t="s">
        <v>1060</v>
      </c>
      <c r="BO17" s="103" t="s">
        <v>996</v>
      </c>
      <c r="BP17" s="103" t="s">
        <v>936</v>
      </c>
      <c r="BQ17" s="103" t="s">
        <v>876</v>
      </c>
    </row>
    <row r="18" spans="1:69" ht="12.75" customHeight="1" x14ac:dyDescent="0.2">
      <c r="A18" s="103">
        <v>51</v>
      </c>
      <c r="F18" s="103" t="s">
        <v>2128</v>
      </c>
      <c r="G18" s="103" t="s">
        <v>2129</v>
      </c>
      <c r="H18" s="103" t="s">
        <v>2130</v>
      </c>
      <c r="I18" s="103" t="s">
        <v>2131</v>
      </c>
      <c r="J18" s="103" t="s">
        <v>2132</v>
      </c>
      <c r="K18" s="103" t="s">
        <v>2133</v>
      </c>
      <c r="L18" s="103" t="s">
        <v>2134</v>
      </c>
      <c r="M18" s="103" t="s">
        <v>2135</v>
      </c>
      <c r="N18" s="103" t="s">
        <v>2136</v>
      </c>
      <c r="O18" s="103" t="s">
        <v>2137</v>
      </c>
      <c r="P18" s="103" t="s">
        <v>2138</v>
      </c>
      <c r="Q18" s="103" t="s">
        <v>2139</v>
      </c>
      <c r="R18" s="103" t="s">
        <v>2140</v>
      </c>
      <c r="S18" s="103" t="s">
        <v>572</v>
      </c>
      <c r="T18" s="103" t="s">
        <v>2141</v>
      </c>
      <c r="U18" s="103" t="s">
        <v>2142</v>
      </c>
      <c r="V18" s="103" t="s">
        <v>2143</v>
      </c>
      <c r="W18" s="103" t="s">
        <v>2144</v>
      </c>
      <c r="X18" s="103" t="s">
        <v>2145</v>
      </c>
      <c r="Y18" s="103" t="s">
        <v>2146</v>
      </c>
      <c r="Z18" s="103" t="s">
        <v>2147</v>
      </c>
      <c r="AA18" s="103" t="s">
        <v>2148</v>
      </c>
      <c r="AB18" s="103" t="s">
        <v>2149</v>
      </c>
      <c r="AC18" s="103" t="s">
        <v>2150</v>
      </c>
      <c r="AD18" s="103" t="s">
        <v>2151</v>
      </c>
      <c r="AE18" s="103" t="s">
        <v>2152</v>
      </c>
      <c r="AF18" s="103" t="s">
        <v>2153</v>
      </c>
      <c r="AG18" s="103" t="s">
        <v>2154</v>
      </c>
      <c r="AH18" s="103" t="s">
        <v>2155</v>
      </c>
      <c r="AI18" s="103" t="s">
        <v>2156</v>
      </c>
      <c r="AJ18" s="103" t="s">
        <v>2157</v>
      </c>
      <c r="AK18" s="103" t="s">
        <v>2158</v>
      </c>
      <c r="AL18" s="103" t="s">
        <v>576</v>
      </c>
      <c r="AM18" s="103" t="s">
        <v>2159</v>
      </c>
      <c r="AN18" s="103" t="s">
        <v>2160</v>
      </c>
      <c r="AO18" s="103" t="s">
        <v>2161</v>
      </c>
      <c r="AP18" s="103" t="s">
        <v>2162</v>
      </c>
      <c r="AQ18" s="103" t="s">
        <v>2163</v>
      </c>
      <c r="AR18" s="103" t="s">
        <v>2164</v>
      </c>
      <c r="AS18" s="103" t="s">
        <v>2165</v>
      </c>
      <c r="AT18" s="103" t="s">
        <v>575</v>
      </c>
      <c r="AU18" s="103" t="s">
        <v>574</v>
      </c>
      <c r="AV18" s="103" t="s">
        <v>2166</v>
      </c>
      <c r="AW18" s="103" t="s">
        <v>2167</v>
      </c>
      <c r="AX18" s="103" t="s">
        <v>2168</v>
      </c>
      <c r="AY18" s="103" t="s">
        <v>450</v>
      </c>
      <c r="AZ18" s="103" t="s">
        <v>2169</v>
      </c>
      <c r="BA18" s="103" t="s">
        <v>2170</v>
      </c>
      <c r="BB18" s="103" t="s">
        <v>573</v>
      </c>
      <c r="BC18" s="103" t="s">
        <v>2171</v>
      </c>
      <c r="BD18" s="103" t="s">
        <v>2172</v>
      </c>
      <c r="BE18" s="103" t="s">
        <v>2173</v>
      </c>
      <c r="BF18" s="103" t="s">
        <v>2174</v>
      </c>
      <c r="BG18" s="103" t="s">
        <v>2175</v>
      </c>
      <c r="BH18" s="103" t="s">
        <v>2176</v>
      </c>
      <c r="BI18" s="103" t="s">
        <v>1364</v>
      </c>
      <c r="BJ18" s="103" t="s">
        <v>1304</v>
      </c>
      <c r="BK18" s="103" t="s">
        <v>1243</v>
      </c>
      <c r="BL18" s="103" t="s">
        <v>1182</v>
      </c>
      <c r="BM18" s="103" t="s">
        <v>1121</v>
      </c>
      <c r="BN18" s="103" t="s">
        <v>1061</v>
      </c>
      <c r="BO18" s="103" t="s">
        <v>997</v>
      </c>
      <c r="BP18" s="103" t="s">
        <v>937</v>
      </c>
      <c r="BQ18" s="103" t="s">
        <v>877</v>
      </c>
    </row>
    <row r="19" spans="1:69" ht="12.75" customHeight="1" x14ac:dyDescent="0.2">
      <c r="A19" s="103">
        <v>50</v>
      </c>
      <c r="F19" s="103" t="s">
        <v>2177</v>
      </c>
      <c r="G19" s="103" t="s">
        <v>2178</v>
      </c>
      <c r="H19" s="103" t="s">
        <v>2179</v>
      </c>
      <c r="I19" s="103" t="s">
        <v>2180</v>
      </c>
      <c r="J19" s="103" t="s">
        <v>2181</v>
      </c>
      <c r="K19" s="103" t="s">
        <v>2182</v>
      </c>
      <c r="L19" s="103" t="s">
        <v>2183</v>
      </c>
      <c r="M19" s="103" t="s">
        <v>2184</v>
      </c>
      <c r="N19" s="103" t="s">
        <v>2185</v>
      </c>
      <c r="O19" s="103" t="s">
        <v>2186</v>
      </c>
      <c r="P19" s="103" t="s">
        <v>2187</v>
      </c>
      <c r="Q19" s="103" t="s">
        <v>2188</v>
      </c>
      <c r="R19" s="103" t="s">
        <v>2189</v>
      </c>
      <c r="S19" s="103" t="s">
        <v>2190</v>
      </c>
      <c r="T19" s="103" t="s">
        <v>581</v>
      </c>
      <c r="U19" s="103" t="s">
        <v>2191</v>
      </c>
      <c r="V19" s="103" t="s">
        <v>2192</v>
      </c>
      <c r="W19" s="103" t="s">
        <v>2193</v>
      </c>
      <c r="X19" s="103" t="s">
        <v>2194</v>
      </c>
      <c r="Y19" s="103" t="s">
        <v>2195</v>
      </c>
      <c r="Z19" s="103" t="s">
        <v>2196</v>
      </c>
      <c r="AA19" s="103" t="s">
        <v>2197</v>
      </c>
      <c r="AB19" s="103" t="s">
        <v>2198</v>
      </c>
      <c r="AC19" s="103" t="s">
        <v>2199</v>
      </c>
      <c r="AD19" s="103" t="s">
        <v>2200</v>
      </c>
      <c r="AE19" s="103" t="s">
        <v>2201</v>
      </c>
      <c r="AF19" s="103" t="s">
        <v>2202</v>
      </c>
      <c r="AG19" s="103" t="s">
        <v>2203</v>
      </c>
      <c r="AH19" s="103" t="s">
        <v>2204</v>
      </c>
      <c r="AI19" s="103" t="s">
        <v>2205</v>
      </c>
      <c r="AJ19" s="103" t="s">
        <v>2206</v>
      </c>
      <c r="AK19" s="103" t="s">
        <v>2207</v>
      </c>
      <c r="AL19" s="103" t="s">
        <v>580</v>
      </c>
      <c r="AM19" s="103" t="s">
        <v>2208</v>
      </c>
      <c r="AN19" s="103" t="s">
        <v>2209</v>
      </c>
      <c r="AO19" s="103" t="s">
        <v>2210</v>
      </c>
      <c r="AP19" s="103" t="s">
        <v>2211</v>
      </c>
      <c r="AQ19" s="103" t="s">
        <v>2212</v>
      </c>
      <c r="AR19" s="103" t="s">
        <v>2213</v>
      </c>
      <c r="AS19" s="103" t="s">
        <v>2214</v>
      </c>
      <c r="AT19" s="103" t="s">
        <v>579</v>
      </c>
      <c r="AU19" s="103" t="s">
        <v>578</v>
      </c>
      <c r="AV19" s="103" t="s">
        <v>2215</v>
      </c>
      <c r="AW19" s="103" t="s">
        <v>2216</v>
      </c>
      <c r="AX19" s="103" t="s">
        <v>2217</v>
      </c>
      <c r="AY19" s="103" t="s">
        <v>2218</v>
      </c>
      <c r="AZ19" s="103" t="s">
        <v>2219</v>
      </c>
      <c r="BA19" s="103" t="s">
        <v>2220</v>
      </c>
      <c r="BB19" s="103" t="s">
        <v>577</v>
      </c>
      <c r="BC19" s="103" t="s">
        <v>2221</v>
      </c>
      <c r="BD19" s="103" t="s">
        <v>2222</v>
      </c>
      <c r="BE19" s="103" t="s">
        <v>2223</v>
      </c>
      <c r="BF19" s="103" t="s">
        <v>2224</v>
      </c>
      <c r="BG19" s="103" t="s">
        <v>2225</v>
      </c>
      <c r="BH19" s="103" t="s">
        <v>2226</v>
      </c>
      <c r="BI19" s="103" t="s">
        <v>1365</v>
      </c>
      <c r="BJ19" s="103" t="s">
        <v>1305</v>
      </c>
      <c r="BK19" s="103" t="s">
        <v>1244</v>
      </c>
      <c r="BL19" s="103" t="s">
        <v>1183</v>
      </c>
      <c r="BM19" s="103" t="s">
        <v>1122</v>
      </c>
      <c r="BN19" s="103" t="s">
        <v>1062</v>
      </c>
      <c r="BO19" s="103" t="s">
        <v>998</v>
      </c>
      <c r="BP19" s="103" t="s">
        <v>938</v>
      </c>
      <c r="BQ19" s="103" t="s">
        <v>878</v>
      </c>
    </row>
    <row r="20" spans="1:69" ht="12.75" customHeight="1" x14ac:dyDescent="0.2">
      <c r="A20" s="103">
        <v>49</v>
      </c>
      <c r="F20" s="103" t="s">
        <v>2227</v>
      </c>
      <c r="G20" s="103" t="s">
        <v>2228</v>
      </c>
      <c r="H20" s="103" t="s">
        <v>2229</v>
      </c>
      <c r="I20" s="103" t="s">
        <v>2230</v>
      </c>
      <c r="J20" s="103" t="s">
        <v>2231</v>
      </c>
      <c r="K20" s="103" t="s">
        <v>2232</v>
      </c>
      <c r="L20" s="103" t="s">
        <v>2233</v>
      </c>
      <c r="M20" s="103" t="s">
        <v>2234</v>
      </c>
      <c r="N20" s="103" t="s">
        <v>2235</v>
      </c>
      <c r="O20" s="103" t="s">
        <v>2236</v>
      </c>
      <c r="P20" s="103" t="s">
        <v>2237</v>
      </c>
      <c r="Q20" s="103" t="s">
        <v>2238</v>
      </c>
      <c r="R20" s="103" t="s">
        <v>2239</v>
      </c>
      <c r="S20" s="103" t="s">
        <v>2240</v>
      </c>
      <c r="T20" s="103" t="s">
        <v>2241</v>
      </c>
      <c r="U20" s="103" t="s">
        <v>586</v>
      </c>
      <c r="V20" s="103" t="s">
        <v>2242</v>
      </c>
      <c r="W20" s="103" t="s">
        <v>2243</v>
      </c>
      <c r="X20" s="103" t="s">
        <v>2244</v>
      </c>
      <c r="Y20" s="103" t="s">
        <v>2245</v>
      </c>
      <c r="Z20" s="103" t="s">
        <v>2246</v>
      </c>
      <c r="AA20" s="103" t="s">
        <v>2247</v>
      </c>
      <c r="AB20" s="103" t="s">
        <v>2248</v>
      </c>
      <c r="AC20" s="103" t="s">
        <v>2249</v>
      </c>
      <c r="AD20" s="103" t="s">
        <v>2250</v>
      </c>
      <c r="AE20" s="103" t="s">
        <v>2251</v>
      </c>
      <c r="AF20" s="103" t="s">
        <v>2252</v>
      </c>
      <c r="AG20" s="103" t="s">
        <v>2253</v>
      </c>
      <c r="AH20" s="103" t="s">
        <v>2254</v>
      </c>
      <c r="AI20" s="103" t="s">
        <v>2255</v>
      </c>
      <c r="AJ20" s="103" t="s">
        <v>2256</v>
      </c>
      <c r="AK20" s="103" t="s">
        <v>2257</v>
      </c>
      <c r="AL20" s="103" t="s">
        <v>585</v>
      </c>
      <c r="AM20" s="103" t="s">
        <v>2258</v>
      </c>
      <c r="AN20" s="103" t="s">
        <v>2259</v>
      </c>
      <c r="AO20" s="103" t="s">
        <v>2260</v>
      </c>
      <c r="AP20" s="103" t="s">
        <v>2261</v>
      </c>
      <c r="AQ20" s="103" t="s">
        <v>2262</v>
      </c>
      <c r="AR20" s="103" t="s">
        <v>2263</v>
      </c>
      <c r="AS20" s="103" t="s">
        <v>2264</v>
      </c>
      <c r="AT20" s="103" t="s">
        <v>584</v>
      </c>
      <c r="AU20" s="103" t="s">
        <v>583</v>
      </c>
      <c r="AV20" s="103" t="s">
        <v>2265</v>
      </c>
      <c r="AW20" s="103" t="s">
        <v>2266</v>
      </c>
      <c r="AX20" s="103" t="s">
        <v>2267</v>
      </c>
      <c r="AY20" s="103" t="s">
        <v>2268</v>
      </c>
      <c r="AZ20" s="103" t="s">
        <v>2269</v>
      </c>
      <c r="BA20" s="103" t="s">
        <v>2270</v>
      </c>
      <c r="BB20" s="103" t="s">
        <v>582</v>
      </c>
      <c r="BC20" s="103" t="s">
        <v>2271</v>
      </c>
      <c r="BD20" s="103" t="s">
        <v>2272</v>
      </c>
      <c r="BE20" s="103" t="s">
        <v>2273</v>
      </c>
      <c r="BF20" s="103" t="s">
        <v>2274</v>
      </c>
      <c r="BG20" s="103" t="s">
        <v>2275</v>
      </c>
      <c r="BH20" s="103" t="s">
        <v>2276</v>
      </c>
      <c r="BI20" s="103" t="s">
        <v>1366</v>
      </c>
      <c r="BJ20" s="103" t="s">
        <v>1306</v>
      </c>
      <c r="BK20" s="103" t="s">
        <v>1245</v>
      </c>
      <c r="BL20" s="103" t="s">
        <v>1184</v>
      </c>
      <c r="BM20" s="103" t="s">
        <v>1123</v>
      </c>
      <c r="BN20" s="103" t="s">
        <v>1063</v>
      </c>
      <c r="BO20" s="103" t="s">
        <v>999</v>
      </c>
      <c r="BP20" s="103" t="s">
        <v>939</v>
      </c>
      <c r="BQ20" s="103" t="s">
        <v>879</v>
      </c>
    </row>
    <row r="21" spans="1:69" ht="12.75" customHeight="1" x14ac:dyDescent="0.2">
      <c r="A21" s="103">
        <v>48</v>
      </c>
      <c r="F21" s="103" t="s">
        <v>2277</v>
      </c>
      <c r="G21" s="103" t="s">
        <v>2278</v>
      </c>
      <c r="H21" s="103" t="s">
        <v>2279</v>
      </c>
      <c r="I21" s="103" t="s">
        <v>2280</v>
      </c>
      <c r="J21" s="103" t="s">
        <v>2281</v>
      </c>
      <c r="K21" s="103" t="s">
        <v>2282</v>
      </c>
      <c r="L21" s="103" t="s">
        <v>2283</v>
      </c>
      <c r="M21" s="103" t="s">
        <v>2284</v>
      </c>
      <c r="N21" s="103" t="s">
        <v>2285</v>
      </c>
      <c r="O21" s="103" t="s">
        <v>2286</v>
      </c>
      <c r="P21" s="103" t="s">
        <v>2287</v>
      </c>
      <c r="Q21" s="103" t="s">
        <v>2288</v>
      </c>
      <c r="R21" s="103" t="s">
        <v>2289</v>
      </c>
      <c r="S21" s="103" t="s">
        <v>2290</v>
      </c>
      <c r="T21" s="103" t="s">
        <v>2291</v>
      </c>
      <c r="U21" s="103" t="s">
        <v>2292</v>
      </c>
      <c r="V21" s="103" t="s">
        <v>587</v>
      </c>
      <c r="W21" s="103" t="s">
        <v>2293</v>
      </c>
      <c r="X21" s="103" t="s">
        <v>2294</v>
      </c>
      <c r="Y21" s="103" t="s">
        <v>2295</v>
      </c>
      <c r="Z21" s="103" t="s">
        <v>2296</v>
      </c>
      <c r="AA21" s="103" t="s">
        <v>2297</v>
      </c>
      <c r="AB21" s="103" t="s">
        <v>2298</v>
      </c>
      <c r="AC21" s="103" t="s">
        <v>2299</v>
      </c>
      <c r="AD21" s="103" t="s">
        <v>2300</v>
      </c>
      <c r="AE21" s="103" t="s">
        <v>2301</v>
      </c>
      <c r="AF21" s="103" t="s">
        <v>2302</v>
      </c>
      <c r="AG21" s="103" t="s">
        <v>2303</v>
      </c>
      <c r="AH21" s="103" t="s">
        <v>2304</v>
      </c>
      <c r="AI21" s="103" t="s">
        <v>2305</v>
      </c>
      <c r="AJ21" s="103" t="s">
        <v>2306</v>
      </c>
      <c r="AK21" s="103" t="s">
        <v>2307</v>
      </c>
      <c r="AL21" s="103" t="s">
        <v>591</v>
      </c>
      <c r="AM21" s="103" t="s">
        <v>2308</v>
      </c>
      <c r="AN21" s="103" t="s">
        <v>2309</v>
      </c>
      <c r="AO21" s="103" t="s">
        <v>2310</v>
      </c>
      <c r="AP21" s="103" t="s">
        <v>2311</v>
      </c>
      <c r="AQ21" s="103" t="s">
        <v>2312</v>
      </c>
      <c r="AR21" s="103" t="s">
        <v>2313</v>
      </c>
      <c r="AS21" s="103" t="s">
        <v>2314</v>
      </c>
      <c r="AT21" s="103" t="s">
        <v>590</v>
      </c>
      <c r="AU21" s="103" t="s">
        <v>589</v>
      </c>
      <c r="AV21" s="103" t="s">
        <v>2315</v>
      </c>
      <c r="AW21" s="103" t="s">
        <v>2316</v>
      </c>
      <c r="AX21" s="103" t="s">
        <v>2317</v>
      </c>
      <c r="AY21" s="103" t="s">
        <v>2318</v>
      </c>
      <c r="AZ21" s="103" t="s">
        <v>2319</v>
      </c>
      <c r="BA21" s="103" t="s">
        <v>2320</v>
      </c>
      <c r="BB21" s="103" t="s">
        <v>588</v>
      </c>
      <c r="BC21" s="103" t="s">
        <v>2321</v>
      </c>
      <c r="BD21" s="103" t="s">
        <v>2322</v>
      </c>
      <c r="BE21" s="103" t="s">
        <v>2323</v>
      </c>
      <c r="BF21" s="103" t="s">
        <v>2324</v>
      </c>
      <c r="BG21" s="103" t="s">
        <v>2325</v>
      </c>
      <c r="BH21" s="103" t="s">
        <v>2326</v>
      </c>
      <c r="BI21" s="103" t="s">
        <v>1367</v>
      </c>
      <c r="BJ21" s="103" t="s">
        <v>1307</v>
      </c>
      <c r="BK21" s="103" t="s">
        <v>1246</v>
      </c>
      <c r="BL21" s="103" t="s">
        <v>1185</v>
      </c>
      <c r="BM21" s="103" t="s">
        <v>1124</v>
      </c>
      <c r="BN21" s="103" t="s">
        <v>1064</v>
      </c>
      <c r="BO21" s="103" t="s">
        <v>1000</v>
      </c>
      <c r="BP21" s="103" t="s">
        <v>940</v>
      </c>
      <c r="BQ21" s="103" t="s">
        <v>880</v>
      </c>
    </row>
    <row r="22" spans="1:69" ht="12.75" customHeight="1" x14ac:dyDescent="0.2">
      <c r="A22" s="103">
        <v>47</v>
      </c>
      <c r="F22" s="103" t="s">
        <v>2327</v>
      </c>
      <c r="G22" s="103" t="s">
        <v>2328</v>
      </c>
      <c r="H22" s="103" t="s">
        <v>2329</v>
      </c>
      <c r="I22" s="103" t="s">
        <v>2330</v>
      </c>
      <c r="J22" s="103" t="s">
        <v>2331</v>
      </c>
      <c r="K22" s="103" t="s">
        <v>2332</v>
      </c>
      <c r="L22" s="103" t="s">
        <v>2333</v>
      </c>
      <c r="M22" s="103" t="s">
        <v>2334</v>
      </c>
      <c r="N22" s="103" t="s">
        <v>2335</v>
      </c>
      <c r="O22" s="103" t="s">
        <v>2336</v>
      </c>
      <c r="P22" s="103" t="s">
        <v>2337</v>
      </c>
      <c r="Q22" s="103" t="s">
        <v>2338</v>
      </c>
      <c r="R22" s="103" t="s">
        <v>2339</v>
      </c>
      <c r="S22" s="103" t="s">
        <v>2340</v>
      </c>
      <c r="T22" s="103" t="s">
        <v>2341</v>
      </c>
      <c r="U22" s="103" t="s">
        <v>2342</v>
      </c>
      <c r="V22" s="103" t="s">
        <v>2343</v>
      </c>
      <c r="W22" s="103" t="s">
        <v>592</v>
      </c>
      <c r="X22" s="103" t="s">
        <v>2344</v>
      </c>
      <c r="Y22" s="103" t="s">
        <v>2345</v>
      </c>
      <c r="Z22" s="103" t="s">
        <v>2346</v>
      </c>
      <c r="AA22" s="103" t="s">
        <v>2347</v>
      </c>
      <c r="AB22" s="103" t="s">
        <v>2348</v>
      </c>
      <c r="AC22" s="103" t="s">
        <v>2349</v>
      </c>
      <c r="AD22" s="103" t="s">
        <v>2350</v>
      </c>
      <c r="AE22" s="103" t="s">
        <v>2351</v>
      </c>
      <c r="AF22" s="103" t="s">
        <v>2352</v>
      </c>
      <c r="AG22" s="103" t="s">
        <v>2353</v>
      </c>
      <c r="AH22" s="103" t="s">
        <v>2354</v>
      </c>
      <c r="AI22" s="103" t="s">
        <v>2355</v>
      </c>
      <c r="AJ22" s="103" t="s">
        <v>2356</v>
      </c>
      <c r="AK22" s="103" t="s">
        <v>2357</v>
      </c>
      <c r="AL22" s="103" t="s">
        <v>596</v>
      </c>
      <c r="AM22" s="103" t="s">
        <v>2358</v>
      </c>
      <c r="AN22" s="103" t="s">
        <v>2359</v>
      </c>
      <c r="AO22" s="103" t="s">
        <v>2360</v>
      </c>
      <c r="AP22" s="103" t="s">
        <v>2361</v>
      </c>
      <c r="AQ22" s="103" t="s">
        <v>2362</v>
      </c>
      <c r="AR22" s="103" t="s">
        <v>2363</v>
      </c>
      <c r="AS22" s="103" t="s">
        <v>2364</v>
      </c>
      <c r="AT22" s="103" t="s">
        <v>595</v>
      </c>
      <c r="AU22" s="103" t="s">
        <v>594</v>
      </c>
      <c r="AV22" s="103" t="s">
        <v>2365</v>
      </c>
      <c r="AW22" s="103" t="s">
        <v>2366</v>
      </c>
      <c r="AX22" s="103" t="s">
        <v>2367</v>
      </c>
      <c r="AY22" s="103" t="s">
        <v>2368</v>
      </c>
      <c r="AZ22" s="103" t="s">
        <v>2369</v>
      </c>
      <c r="BA22" s="103" t="s">
        <v>2370</v>
      </c>
      <c r="BB22" s="103" t="s">
        <v>593</v>
      </c>
      <c r="BC22" s="103" t="s">
        <v>2371</v>
      </c>
      <c r="BD22" s="103" t="s">
        <v>2372</v>
      </c>
      <c r="BE22" s="103" t="s">
        <v>2373</v>
      </c>
      <c r="BF22" s="103" t="s">
        <v>2374</v>
      </c>
      <c r="BG22" s="103" t="s">
        <v>2375</v>
      </c>
      <c r="BH22" s="103" t="s">
        <v>2376</v>
      </c>
      <c r="BI22" s="103" t="s">
        <v>1368</v>
      </c>
      <c r="BJ22" s="103" t="s">
        <v>1308</v>
      </c>
      <c r="BK22" s="103" t="s">
        <v>1247</v>
      </c>
      <c r="BL22" s="103" t="s">
        <v>1186</v>
      </c>
      <c r="BM22" s="103" t="s">
        <v>1125</v>
      </c>
      <c r="BN22" s="103" t="s">
        <v>1065</v>
      </c>
      <c r="BO22" s="103" t="s">
        <v>1001</v>
      </c>
      <c r="BP22" s="103" t="s">
        <v>941</v>
      </c>
      <c r="BQ22" s="103" t="s">
        <v>881</v>
      </c>
    </row>
    <row r="23" spans="1:69" ht="12.75" customHeight="1" x14ac:dyDescent="0.2">
      <c r="A23" s="103">
        <v>46</v>
      </c>
      <c r="F23" s="103" t="s">
        <v>2377</v>
      </c>
      <c r="G23" s="103" t="s">
        <v>2378</v>
      </c>
      <c r="H23" s="103" t="s">
        <v>2379</v>
      </c>
      <c r="I23" s="103" t="s">
        <v>2380</v>
      </c>
      <c r="J23" s="103" t="s">
        <v>2381</v>
      </c>
      <c r="K23" s="103" t="s">
        <v>2382</v>
      </c>
      <c r="L23" s="103" t="s">
        <v>2383</v>
      </c>
      <c r="M23" s="103" t="s">
        <v>2384</v>
      </c>
      <c r="N23" s="103" t="s">
        <v>2385</v>
      </c>
      <c r="O23" s="103" t="s">
        <v>2386</v>
      </c>
      <c r="P23" s="103" t="s">
        <v>2387</v>
      </c>
      <c r="Q23" s="103" t="s">
        <v>2388</v>
      </c>
      <c r="R23" s="103" t="s">
        <v>2389</v>
      </c>
      <c r="S23" s="103" t="s">
        <v>2390</v>
      </c>
      <c r="T23" s="103" t="s">
        <v>2391</v>
      </c>
      <c r="U23" s="103" t="s">
        <v>2392</v>
      </c>
      <c r="V23" s="103" t="s">
        <v>2393</v>
      </c>
      <c r="W23" s="103" t="s">
        <v>2394</v>
      </c>
      <c r="X23" s="103" t="s">
        <v>601</v>
      </c>
      <c r="Y23" s="103" t="s">
        <v>2395</v>
      </c>
      <c r="Z23" s="103" t="s">
        <v>2396</v>
      </c>
      <c r="AA23" s="103" t="s">
        <v>2397</v>
      </c>
      <c r="AB23" s="103" t="s">
        <v>2398</v>
      </c>
      <c r="AC23" s="103" t="s">
        <v>2399</v>
      </c>
      <c r="AD23" s="103" t="s">
        <v>2400</v>
      </c>
      <c r="AE23" s="103" t="s">
        <v>2401</v>
      </c>
      <c r="AF23" s="103" t="s">
        <v>2402</v>
      </c>
      <c r="AG23" s="103" t="s">
        <v>2403</v>
      </c>
      <c r="AH23" s="103" t="s">
        <v>2404</v>
      </c>
      <c r="AI23" s="103" t="s">
        <v>2405</v>
      </c>
      <c r="AJ23" s="103" t="s">
        <v>2406</v>
      </c>
      <c r="AK23" s="103" t="s">
        <v>2407</v>
      </c>
      <c r="AL23" s="103" t="s">
        <v>600</v>
      </c>
      <c r="AM23" s="103" t="s">
        <v>2408</v>
      </c>
      <c r="AN23" s="103" t="s">
        <v>2409</v>
      </c>
      <c r="AO23" s="103" t="s">
        <v>2410</v>
      </c>
      <c r="AP23" s="103" t="s">
        <v>2411</v>
      </c>
      <c r="AQ23" s="103" t="s">
        <v>2412</v>
      </c>
      <c r="AR23" s="103" t="s">
        <v>2413</v>
      </c>
      <c r="AS23" s="103" t="s">
        <v>2414</v>
      </c>
      <c r="AT23" s="103" t="s">
        <v>599</v>
      </c>
      <c r="AU23" s="103" t="s">
        <v>598</v>
      </c>
      <c r="AV23" s="103" t="s">
        <v>2415</v>
      </c>
      <c r="AW23" s="103" t="s">
        <v>2416</v>
      </c>
      <c r="AX23" s="103" t="s">
        <v>2417</v>
      </c>
      <c r="AY23" s="103" t="s">
        <v>2418</v>
      </c>
      <c r="AZ23" s="103" t="s">
        <v>2419</v>
      </c>
      <c r="BA23" s="103" t="s">
        <v>2420</v>
      </c>
      <c r="BB23" s="103" t="s">
        <v>597</v>
      </c>
      <c r="BC23" s="103" t="s">
        <v>2421</v>
      </c>
      <c r="BD23" s="103" t="s">
        <v>2422</v>
      </c>
      <c r="BE23" s="103" t="s">
        <v>2423</v>
      </c>
      <c r="BF23" s="103" t="s">
        <v>2424</v>
      </c>
      <c r="BG23" s="103" t="s">
        <v>2425</v>
      </c>
      <c r="BH23" s="103" t="s">
        <v>2426</v>
      </c>
      <c r="BI23" s="103" t="s">
        <v>1369</v>
      </c>
      <c r="BJ23" s="103" t="s">
        <v>1309</v>
      </c>
      <c r="BK23" s="103" t="s">
        <v>1248</v>
      </c>
      <c r="BL23" s="103" t="s">
        <v>1187</v>
      </c>
      <c r="BM23" s="103" t="s">
        <v>1126</v>
      </c>
      <c r="BN23" s="103" t="s">
        <v>1066</v>
      </c>
      <c r="BO23" s="103" t="s">
        <v>1002</v>
      </c>
      <c r="BP23" s="103" t="s">
        <v>942</v>
      </c>
      <c r="BQ23" s="103" t="s">
        <v>882</v>
      </c>
    </row>
    <row r="24" spans="1:69" ht="12.75" customHeight="1" x14ac:dyDescent="0.2">
      <c r="A24" s="103">
        <v>45</v>
      </c>
      <c r="F24" s="103" t="s">
        <v>2427</v>
      </c>
      <c r="G24" s="103" t="s">
        <v>2428</v>
      </c>
      <c r="H24" s="103" t="s">
        <v>2429</v>
      </c>
      <c r="I24" s="103" t="s">
        <v>2430</v>
      </c>
      <c r="J24" s="103" t="s">
        <v>2431</v>
      </c>
      <c r="K24" s="103" t="s">
        <v>2432</v>
      </c>
      <c r="L24" s="103" t="s">
        <v>2433</v>
      </c>
      <c r="M24" s="103" t="s">
        <v>2434</v>
      </c>
      <c r="N24" s="103" t="s">
        <v>2435</v>
      </c>
      <c r="O24" s="103" t="s">
        <v>2436</v>
      </c>
      <c r="P24" s="103" t="s">
        <v>2437</v>
      </c>
      <c r="Q24" s="103" t="s">
        <v>2438</v>
      </c>
      <c r="R24" s="103" t="s">
        <v>2439</v>
      </c>
      <c r="S24" s="103" t="s">
        <v>2440</v>
      </c>
      <c r="T24" s="103" t="s">
        <v>2441</v>
      </c>
      <c r="U24" s="103" t="s">
        <v>2442</v>
      </c>
      <c r="V24" s="103" t="s">
        <v>2443</v>
      </c>
      <c r="W24" s="103" t="s">
        <v>2444</v>
      </c>
      <c r="X24" s="103" t="s">
        <v>2445</v>
      </c>
      <c r="Y24" s="103" t="s">
        <v>606</v>
      </c>
      <c r="Z24" s="103" t="s">
        <v>2446</v>
      </c>
      <c r="AA24" s="103" t="s">
        <v>2447</v>
      </c>
      <c r="AB24" s="103" t="s">
        <v>2448</v>
      </c>
      <c r="AC24" s="103" t="s">
        <v>2449</v>
      </c>
      <c r="AD24" s="103" t="s">
        <v>2450</v>
      </c>
      <c r="AE24" s="103" t="s">
        <v>2451</v>
      </c>
      <c r="AF24" s="103" t="s">
        <v>2452</v>
      </c>
      <c r="AG24" s="103" t="s">
        <v>2453</v>
      </c>
      <c r="AH24" s="103" t="s">
        <v>2454</v>
      </c>
      <c r="AI24" s="103" t="s">
        <v>2455</v>
      </c>
      <c r="AJ24" s="103" t="s">
        <v>2456</v>
      </c>
      <c r="AK24" s="103" t="s">
        <v>2457</v>
      </c>
      <c r="AL24" s="103" t="s">
        <v>605</v>
      </c>
      <c r="AM24" s="103" t="s">
        <v>2458</v>
      </c>
      <c r="AN24" s="103" t="s">
        <v>2459</v>
      </c>
      <c r="AO24" s="103" t="s">
        <v>2460</v>
      </c>
      <c r="AP24" s="103" t="s">
        <v>2461</v>
      </c>
      <c r="AQ24" s="103" t="s">
        <v>2462</v>
      </c>
      <c r="AR24" s="103" t="s">
        <v>2463</v>
      </c>
      <c r="AS24" s="103" t="s">
        <v>2464</v>
      </c>
      <c r="AT24" s="103" t="s">
        <v>604</v>
      </c>
      <c r="AU24" s="103" t="s">
        <v>603</v>
      </c>
      <c r="AV24" s="103" t="s">
        <v>2465</v>
      </c>
      <c r="AW24" s="103" t="s">
        <v>2466</v>
      </c>
      <c r="AX24" s="103" t="s">
        <v>2467</v>
      </c>
      <c r="AY24" s="103" t="s">
        <v>2468</v>
      </c>
      <c r="AZ24" s="103" t="s">
        <v>2469</v>
      </c>
      <c r="BA24" s="103" t="s">
        <v>2470</v>
      </c>
      <c r="BB24" s="103" t="s">
        <v>602</v>
      </c>
      <c r="BC24" s="103" t="s">
        <v>2471</v>
      </c>
      <c r="BD24" s="103" t="s">
        <v>2472</v>
      </c>
      <c r="BE24" s="103" t="s">
        <v>2473</v>
      </c>
      <c r="BF24" s="103" t="s">
        <v>2474</v>
      </c>
      <c r="BG24" s="103" t="s">
        <v>2475</v>
      </c>
      <c r="BH24" s="103" t="s">
        <v>2476</v>
      </c>
      <c r="BI24" s="103" t="s">
        <v>1370</v>
      </c>
      <c r="BJ24" s="103" t="s">
        <v>1310</v>
      </c>
      <c r="BK24" s="103" t="s">
        <v>1249</v>
      </c>
      <c r="BL24" s="103" t="s">
        <v>1188</v>
      </c>
      <c r="BM24" s="103" t="s">
        <v>1127</v>
      </c>
      <c r="BN24" s="103" t="s">
        <v>1067</v>
      </c>
      <c r="BO24" s="103" t="s">
        <v>1003</v>
      </c>
      <c r="BP24" s="103" t="s">
        <v>943</v>
      </c>
      <c r="BQ24" s="103" t="s">
        <v>883</v>
      </c>
    </row>
    <row r="25" spans="1:69" ht="12.75" customHeight="1" x14ac:dyDescent="0.2">
      <c r="A25" s="103">
        <v>44</v>
      </c>
      <c r="F25" s="103" t="s">
        <v>2477</v>
      </c>
      <c r="G25" s="103" t="s">
        <v>2478</v>
      </c>
      <c r="H25" s="103" t="s">
        <v>2479</v>
      </c>
      <c r="I25" s="103" t="s">
        <v>2480</v>
      </c>
      <c r="J25" s="103" t="s">
        <v>2481</v>
      </c>
      <c r="K25" s="103" t="s">
        <v>2482</v>
      </c>
      <c r="L25" s="103" t="s">
        <v>2483</v>
      </c>
      <c r="M25" s="103" t="s">
        <v>2484</v>
      </c>
      <c r="N25" s="103" t="s">
        <v>2485</v>
      </c>
      <c r="O25" s="103" t="s">
        <v>2486</v>
      </c>
      <c r="P25" s="103" t="s">
        <v>2487</v>
      </c>
      <c r="Q25" s="103" t="s">
        <v>2488</v>
      </c>
      <c r="R25" s="103" t="s">
        <v>2489</v>
      </c>
      <c r="S25" s="103" t="s">
        <v>2490</v>
      </c>
      <c r="T25" s="103" t="s">
        <v>2491</v>
      </c>
      <c r="U25" s="103" t="s">
        <v>2492</v>
      </c>
      <c r="V25" s="103" t="s">
        <v>2493</v>
      </c>
      <c r="W25" s="103" t="s">
        <v>2494</v>
      </c>
      <c r="X25" s="103" t="s">
        <v>2495</v>
      </c>
      <c r="Y25" s="103" t="s">
        <v>2496</v>
      </c>
      <c r="Z25" s="103" t="s">
        <v>610</v>
      </c>
      <c r="AA25" s="103" t="s">
        <v>2497</v>
      </c>
      <c r="AB25" s="103" t="s">
        <v>2498</v>
      </c>
      <c r="AC25" s="103" t="s">
        <v>2499</v>
      </c>
      <c r="AD25" s="103" t="s">
        <v>2500</v>
      </c>
      <c r="AE25" s="103" t="s">
        <v>2501</v>
      </c>
      <c r="AF25" s="103" t="s">
        <v>2502</v>
      </c>
      <c r="AG25" s="103" t="s">
        <v>2503</v>
      </c>
      <c r="AH25" s="103" t="s">
        <v>2504</v>
      </c>
      <c r="AI25" s="103" t="s">
        <v>2505</v>
      </c>
      <c r="AJ25" s="103" t="s">
        <v>2506</v>
      </c>
      <c r="AK25" s="103" t="s">
        <v>2507</v>
      </c>
      <c r="AL25" s="103" t="s">
        <v>611</v>
      </c>
      <c r="AM25" s="103" t="s">
        <v>2508</v>
      </c>
      <c r="AN25" s="103" t="s">
        <v>2509</v>
      </c>
      <c r="AO25" s="103" t="s">
        <v>2510</v>
      </c>
      <c r="AP25" s="103" t="s">
        <v>2511</v>
      </c>
      <c r="AQ25" s="103" t="s">
        <v>2512</v>
      </c>
      <c r="AR25" s="103" t="s">
        <v>2513</v>
      </c>
      <c r="AS25" s="103" t="s">
        <v>2514</v>
      </c>
      <c r="AT25" s="103" t="s">
        <v>609</v>
      </c>
      <c r="AU25" s="103" t="s">
        <v>608</v>
      </c>
      <c r="AV25" s="103" t="s">
        <v>2515</v>
      </c>
      <c r="AW25" s="103" t="s">
        <v>2516</v>
      </c>
      <c r="AX25" s="103" t="s">
        <v>2517</v>
      </c>
      <c r="AY25" s="103" t="s">
        <v>2518</v>
      </c>
      <c r="AZ25" s="103" t="s">
        <v>2519</v>
      </c>
      <c r="BA25" s="103" t="s">
        <v>2520</v>
      </c>
      <c r="BB25" s="103" t="s">
        <v>607</v>
      </c>
      <c r="BC25" s="103" t="s">
        <v>2521</v>
      </c>
      <c r="BD25" s="103" t="s">
        <v>2522</v>
      </c>
      <c r="BE25" s="103" t="s">
        <v>2523</v>
      </c>
      <c r="BF25" s="103" t="s">
        <v>2524</v>
      </c>
      <c r="BG25" s="103" t="s">
        <v>2525</v>
      </c>
      <c r="BH25" s="103" t="s">
        <v>2526</v>
      </c>
      <c r="BI25" s="103" t="s">
        <v>1371</v>
      </c>
      <c r="BJ25" s="103" t="s">
        <v>1311</v>
      </c>
      <c r="BK25" s="103" t="s">
        <v>1250</v>
      </c>
      <c r="BL25" s="103" t="s">
        <v>1189</v>
      </c>
      <c r="BM25" s="103" t="s">
        <v>1128</v>
      </c>
      <c r="BN25" s="103" t="s">
        <v>1068</v>
      </c>
      <c r="BO25" s="103" t="s">
        <v>1004</v>
      </c>
      <c r="BP25" s="103" t="s">
        <v>944</v>
      </c>
      <c r="BQ25" s="103" t="s">
        <v>884</v>
      </c>
    </row>
    <row r="26" spans="1:69" ht="12.75" customHeight="1" x14ac:dyDescent="0.2">
      <c r="A26" s="103">
        <v>43</v>
      </c>
      <c r="F26" s="103" t="s">
        <v>2527</v>
      </c>
      <c r="G26" s="103" t="s">
        <v>2528</v>
      </c>
      <c r="H26" s="103" t="s">
        <v>2529</v>
      </c>
      <c r="I26" s="103" t="s">
        <v>2530</v>
      </c>
      <c r="J26" s="103" t="s">
        <v>2531</v>
      </c>
      <c r="K26" s="103" t="s">
        <v>2532</v>
      </c>
      <c r="L26" s="103" t="s">
        <v>2533</v>
      </c>
      <c r="M26" s="103" t="s">
        <v>2534</v>
      </c>
      <c r="N26" s="103" t="s">
        <v>2535</v>
      </c>
      <c r="O26" s="103" t="s">
        <v>2536</v>
      </c>
      <c r="P26" s="103" t="s">
        <v>2537</v>
      </c>
      <c r="Q26" s="103" t="s">
        <v>2538</v>
      </c>
      <c r="R26" s="103" t="s">
        <v>2539</v>
      </c>
      <c r="S26" s="103" t="s">
        <v>2540</v>
      </c>
      <c r="T26" s="103" t="s">
        <v>2541</v>
      </c>
      <c r="U26" s="103" t="s">
        <v>2542</v>
      </c>
      <c r="V26" s="103" t="s">
        <v>2543</v>
      </c>
      <c r="W26" s="103" t="s">
        <v>2544</v>
      </c>
      <c r="X26" s="103" t="s">
        <v>2545</v>
      </c>
      <c r="Y26" s="103" t="s">
        <v>2546</v>
      </c>
      <c r="Z26" s="103" t="s">
        <v>2547</v>
      </c>
      <c r="AA26" s="103" t="s">
        <v>616</v>
      </c>
      <c r="AB26" s="103" t="s">
        <v>2548</v>
      </c>
      <c r="AC26" s="103" t="s">
        <v>2549</v>
      </c>
      <c r="AD26" s="103" t="s">
        <v>2550</v>
      </c>
      <c r="AE26" s="103" t="s">
        <v>2551</v>
      </c>
      <c r="AF26" s="103" t="s">
        <v>2552</v>
      </c>
      <c r="AG26" s="103" t="s">
        <v>2553</v>
      </c>
      <c r="AH26" s="103" t="s">
        <v>2554</v>
      </c>
      <c r="AI26" s="103" t="s">
        <v>2555</v>
      </c>
      <c r="AJ26" s="103" t="s">
        <v>2556</v>
      </c>
      <c r="AK26" s="103" t="s">
        <v>2557</v>
      </c>
      <c r="AL26" s="103" t="s">
        <v>615</v>
      </c>
      <c r="AM26" s="103" t="s">
        <v>2558</v>
      </c>
      <c r="AN26" s="103" t="s">
        <v>2559</v>
      </c>
      <c r="AO26" s="103" t="s">
        <v>2560</v>
      </c>
      <c r="AP26" s="103" t="s">
        <v>2561</v>
      </c>
      <c r="AQ26" s="103" t="s">
        <v>2562</v>
      </c>
      <c r="AR26" s="103" t="s">
        <v>2563</v>
      </c>
      <c r="AS26" s="103" t="s">
        <v>2564</v>
      </c>
      <c r="AT26" s="103" t="s">
        <v>614</v>
      </c>
      <c r="AU26" s="103" t="s">
        <v>613</v>
      </c>
      <c r="AV26" s="103" t="s">
        <v>2565</v>
      </c>
      <c r="AW26" s="103" t="s">
        <v>2566</v>
      </c>
      <c r="AX26" s="103" t="s">
        <v>2567</v>
      </c>
      <c r="AY26" s="103" t="s">
        <v>2568</v>
      </c>
      <c r="AZ26" s="103" t="s">
        <v>2569</v>
      </c>
      <c r="BA26" s="103" t="s">
        <v>2570</v>
      </c>
      <c r="BB26" s="103" t="s">
        <v>612</v>
      </c>
      <c r="BC26" s="103" t="s">
        <v>2571</v>
      </c>
      <c r="BD26" s="103" t="s">
        <v>2572</v>
      </c>
      <c r="BE26" s="103" t="s">
        <v>2573</v>
      </c>
      <c r="BF26" s="103" t="s">
        <v>2574</v>
      </c>
      <c r="BG26" s="103" t="s">
        <v>2575</v>
      </c>
      <c r="BH26" s="103" t="s">
        <v>2576</v>
      </c>
      <c r="BI26" s="103" t="s">
        <v>1372</v>
      </c>
      <c r="BJ26" s="103" t="s">
        <v>1312</v>
      </c>
      <c r="BK26" s="103" t="s">
        <v>1251</v>
      </c>
      <c r="BL26" s="103" t="s">
        <v>1190</v>
      </c>
      <c r="BM26" s="103" t="s">
        <v>1129</v>
      </c>
      <c r="BN26" s="103" t="s">
        <v>1069</v>
      </c>
      <c r="BO26" s="103" t="s">
        <v>1005</v>
      </c>
      <c r="BP26" s="103" t="s">
        <v>945</v>
      </c>
      <c r="BQ26" s="103" t="s">
        <v>885</v>
      </c>
    </row>
    <row r="27" spans="1:69" ht="12.75" customHeight="1" x14ac:dyDescent="0.2">
      <c r="A27" s="103">
        <v>42</v>
      </c>
      <c r="F27" s="103" t="s">
        <v>2577</v>
      </c>
      <c r="G27" s="103" t="s">
        <v>2578</v>
      </c>
      <c r="H27" s="103" t="s">
        <v>2579</v>
      </c>
      <c r="I27" s="103" t="s">
        <v>2580</v>
      </c>
      <c r="J27" s="103" t="s">
        <v>2581</v>
      </c>
      <c r="K27" s="103" t="s">
        <v>2582</v>
      </c>
      <c r="L27" s="103" t="s">
        <v>2583</v>
      </c>
      <c r="M27" s="103" t="s">
        <v>2584</v>
      </c>
      <c r="N27" s="103" t="s">
        <v>2585</v>
      </c>
      <c r="O27" s="103" t="s">
        <v>2586</v>
      </c>
      <c r="P27" s="103" t="s">
        <v>2587</v>
      </c>
      <c r="Q27" s="103" t="s">
        <v>2588</v>
      </c>
      <c r="R27" s="103" t="s">
        <v>2589</v>
      </c>
      <c r="S27" s="103" t="s">
        <v>2590</v>
      </c>
      <c r="T27" s="103" t="s">
        <v>2591</v>
      </c>
      <c r="U27" s="103" t="s">
        <v>2592</v>
      </c>
      <c r="V27" s="103" t="s">
        <v>2593</v>
      </c>
      <c r="W27" s="103" t="s">
        <v>2594</v>
      </c>
      <c r="X27" s="103" t="s">
        <v>2595</v>
      </c>
      <c r="Y27" s="103" t="s">
        <v>2596</v>
      </c>
      <c r="Z27" s="103" t="s">
        <v>2597</v>
      </c>
      <c r="AA27" s="103" t="s">
        <v>2598</v>
      </c>
      <c r="AB27" s="103" t="s">
        <v>620</v>
      </c>
      <c r="AC27" s="103" t="s">
        <v>2599</v>
      </c>
      <c r="AD27" s="103" t="s">
        <v>2600</v>
      </c>
      <c r="AE27" s="103" t="s">
        <v>2601</v>
      </c>
      <c r="AF27" s="103" t="s">
        <v>2602</v>
      </c>
      <c r="AG27" s="103" t="s">
        <v>2603</v>
      </c>
      <c r="AH27" s="103" t="s">
        <v>2604</v>
      </c>
      <c r="AI27" s="103" t="s">
        <v>2605</v>
      </c>
      <c r="AJ27" s="103" t="s">
        <v>2606</v>
      </c>
      <c r="AK27" s="103" t="s">
        <v>2607</v>
      </c>
      <c r="AL27" s="103" t="s">
        <v>619</v>
      </c>
      <c r="AM27" s="103" t="s">
        <v>2608</v>
      </c>
      <c r="AN27" s="103" t="s">
        <v>2609</v>
      </c>
      <c r="AO27" s="103" t="s">
        <v>2610</v>
      </c>
      <c r="AP27" s="103" t="s">
        <v>2611</v>
      </c>
      <c r="AQ27" s="103" t="s">
        <v>2612</v>
      </c>
      <c r="AR27" s="103" t="s">
        <v>2613</v>
      </c>
      <c r="AS27" s="103" t="s">
        <v>2614</v>
      </c>
      <c r="AT27" s="103" t="s">
        <v>618</v>
      </c>
      <c r="AU27" s="103" t="s">
        <v>2615</v>
      </c>
      <c r="AV27" s="103" t="s">
        <v>2616</v>
      </c>
      <c r="AW27" s="103" t="s">
        <v>2617</v>
      </c>
      <c r="AX27" s="103" t="s">
        <v>2618</v>
      </c>
      <c r="AY27" s="103" t="s">
        <v>2619</v>
      </c>
      <c r="AZ27" s="103" t="s">
        <v>2620</v>
      </c>
      <c r="BA27" s="103" t="s">
        <v>2621</v>
      </c>
      <c r="BB27" s="103" t="s">
        <v>617</v>
      </c>
      <c r="BC27" s="103" t="s">
        <v>2622</v>
      </c>
      <c r="BD27" s="103" t="s">
        <v>2623</v>
      </c>
      <c r="BE27" s="103" t="s">
        <v>2624</v>
      </c>
      <c r="BF27" s="103" t="s">
        <v>2625</v>
      </c>
      <c r="BG27" s="103" t="s">
        <v>2626</v>
      </c>
      <c r="BH27" s="103" t="s">
        <v>2627</v>
      </c>
      <c r="BI27" s="103" t="s">
        <v>1373</v>
      </c>
      <c r="BJ27" s="103" t="s">
        <v>1313</v>
      </c>
      <c r="BK27" s="103" t="s">
        <v>1252</v>
      </c>
      <c r="BL27" s="103" t="s">
        <v>1191</v>
      </c>
      <c r="BM27" s="103" t="s">
        <v>1130</v>
      </c>
      <c r="BN27" s="103" t="s">
        <v>1070</v>
      </c>
      <c r="BO27" s="103" t="s">
        <v>1006</v>
      </c>
      <c r="BP27" s="103" t="s">
        <v>946</v>
      </c>
      <c r="BQ27" s="103" t="s">
        <v>886</v>
      </c>
    </row>
    <row r="28" spans="1:69" ht="12.75" customHeight="1" x14ac:dyDescent="0.2">
      <c r="A28" s="103">
        <v>41</v>
      </c>
      <c r="F28" s="103" t="s">
        <v>2628</v>
      </c>
      <c r="G28" s="103" t="s">
        <v>2629</v>
      </c>
      <c r="H28" s="103" t="s">
        <v>2630</v>
      </c>
      <c r="I28" s="103" t="s">
        <v>2631</v>
      </c>
      <c r="J28" s="103" t="s">
        <v>2632</v>
      </c>
      <c r="K28" s="103" t="s">
        <v>2633</v>
      </c>
      <c r="L28" s="103" t="s">
        <v>2634</v>
      </c>
      <c r="M28" s="103" t="s">
        <v>2635</v>
      </c>
      <c r="N28" s="103" t="s">
        <v>2636</v>
      </c>
      <c r="O28" s="103" t="s">
        <v>2637</v>
      </c>
      <c r="P28" s="103" t="s">
        <v>2638</v>
      </c>
      <c r="Q28" s="103" t="s">
        <v>2639</v>
      </c>
      <c r="R28" s="103" t="s">
        <v>2640</v>
      </c>
      <c r="S28" s="103" t="s">
        <v>2641</v>
      </c>
      <c r="T28" s="103" t="s">
        <v>2642</v>
      </c>
      <c r="U28" s="103" t="s">
        <v>2643</v>
      </c>
      <c r="V28" s="103" t="s">
        <v>2644</v>
      </c>
      <c r="W28" s="103" t="s">
        <v>2645</v>
      </c>
      <c r="X28" s="103" t="s">
        <v>2646</v>
      </c>
      <c r="Y28" s="103" t="s">
        <v>2647</v>
      </c>
      <c r="Z28" s="103" t="s">
        <v>2648</v>
      </c>
      <c r="AA28" s="103" t="s">
        <v>2649</v>
      </c>
      <c r="AB28" s="103" t="s">
        <v>2650</v>
      </c>
      <c r="AC28" s="103" t="s">
        <v>625</v>
      </c>
      <c r="AD28" s="103" t="s">
        <v>2651</v>
      </c>
      <c r="AE28" s="103" t="s">
        <v>2652</v>
      </c>
      <c r="AF28" s="103" t="s">
        <v>2653</v>
      </c>
      <c r="AG28" s="103" t="s">
        <v>2654</v>
      </c>
      <c r="AH28" s="103" t="s">
        <v>2655</v>
      </c>
      <c r="AI28" s="103" t="s">
        <v>2656</v>
      </c>
      <c r="AJ28" s="103" t="s">
        <v>2657</v>
      </c>
      <c r="AK28" s="103" t="s">
        <v>2658</v>
      </c>
      <c r="AL28" s="103" t="s">
        <v>624</v>
      </c>
      <c r="AM28" s="103" t="s">
        <v>2659</v>
      </c>
      <c r="AN28" s="103" t="s">
        <v>2660</v>
      </c>
      <c r="AO28" s="103" t="s">
        <v>2661</v>
      </c>
      <c r="AP28" s="103" t="s">
        <v>2662</v>
      </c>
      <c r="AQ28" s="103" t="s">
        <v>2663</v>
      </c>
      <c r="AR28" s="103" t="s">
        <v>2664</v>
      </c>
      <c r="AS28" s="103" t="s">
        <v>2665</v>
      </c>
      <c r="AT28" s="103" t="s">
        <v>623</v>
      </c>
      <c r="AU28" s="103" t="s">
        <v>622</v>
      </c>
      <c r="AV28" s="103" t="s">
        <v>2666</v>
      </c>
      <c r="AW28" s="103" t="s">
        <v>2667</v>
      </c>
      <c r="AX28" s="103" t="s">
        <v>2668</v>
      </c>
      <c r="AY28" s="103" t="s">
        <v>2669</v>
      </c>
      <c r="AZ28" s="103" t="s">
        <v>2670</v>
      </c>
      <c r="BA28" s="103" t="s">
        <v>2671</v>
      </c>
      <c r="BB28" s="103" t="s">
        <v>621</v>
      </c>
      <c r="BC28" s="103" t="s">
        <v>2672</v>
      </c>
      <c r="BD28" s="103" t="s">
        <v>2673</v>
      </c>
      <c r="BE28" s="103" t="s">
        <v>2674</v>
      </c>
      <c r="BF28" s="103" t="s">
        <v>2675</v>
      </c>
      <c r="BG28" s="103" t="s">
        <v>2676</v>
      </c>
      <c r="BH28" s="103" t="s">
        <v>2677</v>
      </c>
      <c r="BI28" s="103" t="s">
        <v>1374</v>
      </c>
      <c r="BJ28" s="103" t="s">
        <v>1314</v>
      </c>
      <c r="BK28" s="103" t="s">
        <v>1253</v>
      </c>
      <c r="BL28" s="103" t="s">
        <v>1192</v>
      </c>
      <c r="BM28" s="103" t="s">
        <v>1131</v>
      </c>
      <c r="BN28" s="103" t="s">
        <v>1071</v>
      </c>
      <c r="BO28" s="103" t="s">
        <v>1007</v>
      </c>
      <c r="BP28" s="103" t="s">
        <v>947</v>
      </c>
      <c r="BQ28" s="103" t="s">
        <v>887</v>
      </c>
    </row>
    <row r="29" spans="1:69" ht="12.75" customHeight="1" x14ac:dyDescent="0.2">
      <c r="A29" s="103">
        <v>40</v>
      </c>
      <c r="F29" s="103" t="s">
        <v>2678</v>
      </c>
      <c r="G29" s="103" t="s">
        <v>2679</v>
      </c>
      <c r="H29" s="103" t="s">
        <v>2680</v>
      </c>
      <c r="I29" s="103" t="s">
        <v>2681</v>
      </c>
      <c r="J29" s="103" t="s">
        <v>2682</v>
      </c>
      <c r="K29" s="103" t="s">
        <v>2683</v>
      </c>
      <c r="L29" s="103" t="s">
        <v>2684</v>
      </c>
      <c r="M29" s="103" t="s">
        <v>2685</v>
      </c>
      <c r="N29" s="103" t="s">
        <v>2686</v>
      </c>
      <c r="O29" s="103" t="s">
        <v>2687</v>
      </c>
      <c r="P29" s="103" t="s">
        <v>2688</v>
      </c>
      <c r="Q29" s="103" t="s">
        <v>2689</v>
      </c>
      <c r="R29" s="103" t="s">
        <v>2690</v>
      </c>
      <c r="S29" s="103" t="s">
        <v>2691</v>
      </c>
      <c r="T29" s="103" t="s">
        <v>2692</v>
      </c>
      <c r="U29" s="103" t="s">
        <v>2693</v>
      </c>
      <c r="V29" s="103" t="s">
        <v>2694</v>
      </c>
      <c r="W29" s="103" t="s">
        <v>2695</v>
      </c>
      <c r="X29" s="103" t="s">
        <v>2696</v>
      </c>
      <c r="Y29" s="103" t="s">
        <v>2697</v>
      </c>
      <c r="Z29" s="103" t="s">
        <v>2698</v>
      </c>
      <c r="AA29" s="103" t="s">
        <v>2699</v>
      </c>
      <c r="AB29" s="103" t="s">
        <v>2700</v>
      </c>
      <c r="AC29" s="103" t="s">
        <v>2701</v>
      </c>
      <c r="AD29" s="103" t="s">
        <v>626</v>
      </c>
      <c r="AE29" s="103" t="s">
        <v>2702</v>
      </c>
      <c r="AF29" s="103" t="s">
        <v>2703</v>
      </c>
      <c r="AG29" s="103" t="s">
        <v>2704</v>
      </c>
      <c r="AH29" s="103" t="s">
        <v>2705</v>
      </c>
      <c r="AI29" s="103" t="s">
        <v>2706</v>
      </c>
      <c r="AJ29" s="103" t="s">
        <v>2707</v>
      </c>
      <c r="AK29" s="103" t="s">
        <v>2708</v>
      </c>
      <c r="AL29" s="103" t="s">
        <v>630</v>
      </c>
      <c r="AM29" s="103" t="s">
        <v>2709</v>
      </c>
      <c r="AN29" s="103" t="s">
        <v>2710</v>
      </c>
      <c r="AO29" s="103" t="s">
        <v>2711</v>
      </c>
      <c r="AP29" s="103" t="s">
        <v>2712</v>
      </c>
      <c r="AQ29" s="103" t="s">
        <v>2713</v>
      </c>
      <c r="AR29" s="103" t="s">
        <v>2714</v>
      </c>
      <c r="AS29" s="103" t="s">
        <v>2715</v>
      </c>
      <c r="AT29" s="103" t="s">
        <v>629</v>
      </c>
      <c r="AU29" s="103" t="s">
        <v>628</v>
      </c>
      <c r="AV29" s="103" t="s">
        <v>2716</v>
      </c>
      <c r="AW29" s="103" t="s">
        <v>2717</v>
      </c>
      <c r="AX29" s="103" t="s">
        <v>2718</v>
      </c>
      <c r="AY29" s="103" t="s">
        <v>2719</v>
      </c>
      <c r="AZ29" s="103" t="s">
        <v>2720</v>
      </c>
      <c r="BA29" s="103" t="s">
        <v>2721</v>
      </c>
      <c r="BB29" s="103" t="s">
        <v>627</v>
      </c>
      <c r="BC29" s="103" t="s">
        <v>2722</v>
      </c>
      <c r="BD29" s="103" t="s">
        <v>2723</v>
      </c>
      <c r="BE29" s="103" t="s">
        <v>2724</v>
      </c>
      <c r="BF29" s="103" t="s">
        <v>2725</v>
      </c>
      <c r="BG29" s="103" t="s">
        <v>2726</v>
      </c>
      <c r="BH29" s="103" t="s">
        <v>2727</v>
      </c>
      <c r="BI29" s="103" t="s">
        <v>1375</v>
      </c>
      <c r="BJ29" s="103" t="s">
        <v>1315</v>
      </c>
      <c r="BK29" s="103" t="s">
        <v>1254</v>
      </c>
      <c r="BL29" s="103" t="s">
        <v>1193</v>
      </c>
      <c r="BM29" s="103" t="s">
        <v>1132</v>
      </c>
      <c r="BN29" s="103" t="s">
        <v>1072</v>
      </c>
      <c r="BO29" s="103" t="s">
        <v>1008</v>
      </c>
      <c r="BP29" s="103" t="s">
        <v>948</v>
      </c>
      <c r="BQ29" s="103" t="s">
        <v>888</v>
      </c>
    </row>
    <row r="30" spans="1:69" ht="12.75" customHeight="1" x14ac:dyDescent="0.2">
      <c r="A30" s="103">
        <v>39</v>
      </c>
      <c r="F30" s="103" t="s">
        <v>2728</v>
      </c>
      <c r="G30" s="103" t="s">
        <v>2729</v>
      </c>
      <c r="H30" s="103" t="s">
        <v>2730</v>
      </c>
      <c r="I30" s="103" t="s">
        <v>2731</v>
      </c>
      <c r="J30" s="103" t="s">
        <v>2732</v>
      </c>
      <c r="K30" s="103" t="s">
        <v>2733</v>
      </c>
      <c r="L30" s="103" t="s">
        <v>2734</v>
      </c>
      <c r="M30" s="103" t="s">
        <v>2735</v>
      </c>
      <c r="N30" s="103" t="s">
        <v>2736</v>
      </c>
      <c r="O30" s="103" t="s">
        <v>2737</v>
      </c>
      <c r="P30" s="103" t="s">
        <v>2738</v>
      </c>
      <c r="Q30" s="103" t="s">
        <v>2739</v>
      </c>
      <c r="R30" s="103" t="s">
        <v>2740</v>
      </c>
      <c r="S30" s="103" t="s">
        <v>2741</v>
      </c>
      <c r="T30" s="103" t="s">
        <v>2742</v>
      </c>
      <c r="U30" s="103" t="s">
        <v>2743</v>
      </c>
      <c r="V30" s="103" t="s">
        <v>2744</v>
      </c>
      <c r="W30" s="103" t="s">
        <v>2745</v>
      </c>
      <c r="X30" s="103" t="s">
        <v>2746</v>
      </c>
      <c r="Y30" s="103" t="s">
        <v>2747</v>
      </c>
      <c r="Z30" s="103" t="s">
        <v>2748</v>
      </c>
      <c r="AA30" s="103" t="s">
        <v>2749</v>
      </c>
      <c r="AB30" s="103" t="s">
        <v>2750</v>
      </c>
      <c r="AC30" s="103" t="s">
        <v>2751</v>
      </c>
      <c r="AD30" s="103" t="s">
        <v>2752</v>
      </c>
      <c r="AE30" s="103" t="s">
        <v>634</v>
      </c>
      <c r="AF30" s="103" t="s">
        <v>2753</v>
      </c>
      <c r="AG30" s="103" t="s">
        <v>2754</v>
      </c>
      <c r="AH30" s="103" t="s">
        <v>2755</v>
      </c>
      <c r="AI30" s="103" t="s">
        <v>2756</v>
      </c>
      <c r="AJ30" s="103" t="s">
        <v>2757</v>
      </c>
      <c r="AK30" s="103" t="s">
        <v>2758</v>
      </c>
      <c r="AL30" s="103" t="s">
        <v>635</v>
      </c>
      <c r="AM30" s="103" t="s">
        <v>2759</v>
      </c>
      <c r="AN30" s="103" t="s">
        <v>2760</v>
      </c>
      <c r="AO30" s="103" t="s">
        <v>2761</v>
      </c>
      <c r="AP30" s="103" t="s">
        <v>2762</v>
      </c>
      <c r="AQ30" s="103" t="s">
        <v>2763</v>
      </c>
      <c r="AR30" s="103" t="s">
        <v>2764</v>
      </c>
      <c r="AS30" s="103" t="s">
        <v>2765</v>
      </c>
      <c r="AT30" s="103" t="s">
        <v>633</v>
      </c>
      <c r="AU30" s="103" t="s">
        <v>632</v>
      </c>
      <c r="AV30" s="103" t="s">
        <v>2766</v>
      </c>
      <c r="AW30" s="103" t="s">
        <v>2767</v>
      </c>
      <c r="AX30" s="103" t="s">
        <v>2768</v>
      </c>
      <c r="AY30" s="103" t="s">
        <v>2769</v>
      </c>
      <c r="AZ30" s="103" t="s">
        <v>2770</v>
      </c>
      <c r="BA30" s="103" t="s">
        <v>2771</v>
      </c>
      <c r="BB30" s="103" t="s">
        <v>631</v>
      </c>
      <c r="BC30" s="103" t="s">
        <v>2772</v>
      </c>
      <c r="BD30" s="103" t="s">
        <v>2773</v>
      </c>
      <c r="BE30" s="103" t="s">
        <v>2774</v>
      </c>
      <c r="BF30" s="103" t="s">
        <v>2775</v>
      </c>
      <c r="BG30" s="103" t="s">
        <v>2776</v>
      </c>
      <c r="BH30" s="103" t="s">
        <v>2777</v>
      </c>
      <c r="BI30" s="103" t="s">
        <v>1376</v>
      </c>
      <c r="BJ30" s="103" t="s">
        <v>1316</v>
      </c>
      <c r="BK30" s="103" t="s">
        <v>1255</v>
      </c>
      <c r="BL30" s="103" t="s">
        <v>1194</v>
      </c>
      <c r="BM30" s="103" t="s">
        <v>1133</v>
      </c>
      <c r="BN30" s="103" t="s">
        <v>1073</v>
      </c>
      <c r="BO30" s="103" t="s">
        <v>1009</v>
      </c>
      <c r="BP30" s="103" t="s">
        <v>949</v>
      </c>
      <c r="BQ30" s="103" t="s">
        <v>889</v>
      </c>
    </row>
    <row r="31" spans="1:69" ht="12.75" customHeight="1" x14ac:dyDescent="0.2">
      <c r="A31" s="103">
        <v>38</v>
      </c>
      <c r="F31" s="103" t="s">
        <v>2778</v>
      </c>
      <c r="G31" s="103" t="s">
        <v>2779</v>
      </c>
      <c r="H31" s="103" t="s">
        <v>2780</v>
      </c>
      <c r="I31" s="103" t="s">
        <v>2781</v>
      </c>
      <c r="J31" s="103" t="s">
        <v>2782</v>
      </c>
      <c r="K31" s="103" t="s">
        <v>2783</v>
      </c>
      <c r="L31" s="103" t="s">
        <v>2784</v>
      </c>
      <c r="M31" s="103" t="s">
        <v>2785</v>
      </c>
      <c r="N31" s="103" t="s">
        <v>2786</v>
      </c>
      <c r="O31" s="103" t="s">
        <v>2787</v>
      </c>
      <c r="P31" s="103" t="s">
        <v>2788</v>
      </c>
      <c r="Q31" s="103" t="s">
        <v>2789</v>
      </c>
      <c r="R31" s="103" t="s">
        <v>2790</v>
      </c>
      <c r="S31" s="103" t="s">
        <v>2791</v>
      </c>
      <c r="T31" s="103" t="s">
        <v>2792</v>
      </c>
      <c r="U31" s="103" t="s">
        <v>2793</v>
      </c>
      <c r="V31" s="103" t="s">
        <v>2794</v>
      </c>
      <c r="W31" s="103" t="s">
        <v>2795</v>
      </c>
      <c r="X31" s="103" t="s">
        <v>2796</v>
      </c>
      <c r="Y31" s="103" t="s">
        <v>2797</v>
      </c>
      <c r="Z31" s="103" t="s">
        <v>2798</v>
      </c>
      <c r="AA31" s="103" t="s">
        <v>2799</v>
      </c>
      <c r="AB31" s="103" t="s">
        <v>2800</v>
      </c>
      <c r="AC31" s="103" t="s">
        <v>2801</v>
      </c>
      <c r="AD31" s="103" t="s">
        <v>2802</v>
      </c>
      <c r="AE31" s="103" t="s">
        <v>2803</v>
      </c>
      <c r="AF31" s="103" t="s">
        <v>640</v>
      </c>
      <c r="AG31" s="103" t="s">
        <v>2804</v>
      </c>
      <c r="AH31" s="103" t="s">
        <v>2805</v>
      </c>
      <c r="AI31" s="103" t="s">
        <v>2806</v>
      </c>
      <c r="AJ31" s="103" t="s">
        <v>2807</v>
      </c>
      <c r="AK31" s="103" t="s">
        <v>2808</v>
      </c>
      <c r="AL31" s="103" t="s">
        <v>639</v>
      </c>
      <c r="AM31" s="103" t="s">
        <v>2809</v>
      </c>
      <c r="AN31" s="103" t="s">
        <v>2810</v>
      </c>
      <c r="AO31" s="103" t="s">
        <v>2811</v>
      </c>
      <c r="AP31" s="103" t="s">
        <v>2812</v>
      </c>
      <c r="AQ31" s="103" t="s">
        <v>2813</v>
      </c>
      <c r="AR31" s="103" t="s">
        <v>2814</v>
      </c>
      <c r="AS31" s="103" t="s">
        <v>2815</v>
      </c>
      <c r="AT31" s="103" t="s">
        <v>638</v>
      </c>
      <c r="AU31" s="103" t="s">
        <v>637</v>
      </c>
      <c r="AV31" s="103" t="s">
        <v>2816</v>
      </c>
      <c r="AW31" s="103" t="s">
        <v>2817</v>
      </c>
      <c r="AX31" s="103" t="s">
        <v>2818</v>
      </c>
      <c r="AY31" s="103" t="s">
        <v>2819</v>
      </c>
      <c r="AZ31" s="103" t="s">
        <v>2820</v>
      </c>
      <c r="BA31" s="103" t="s">
        <v>2821</v>
      </c>
      <c r="BB31" s="103" t="s">
        <v>636</v>
      </c>
      <c r="BC31" s="103" t="s">
        <v>2822</v>
      </c>
      <c r="BD31" s="103" t="s">
        <v>2823</v>
      </c>
      <c r="BE31" s="103" t="s">
        <v>2824</v>
      </c>
      <c r="BF31" s="103" t="s">
        <v>2825</v>
      </c>
      <c r="BG31" s="103" t="s">
        <v>2826</v>
      </c>
      <c r="BH31" s="103" t="s">
        <v>2827</v>
      </c>
      <c r="BI31" s="103" t="s">
        <v>1377</v>
      </c>
      <c r="BJ31" s="103" t="s">
        <v>1317</v>
      </c>
      <c r="BK31" s="103" t="s">
        <v>1256</v>
      </c>
      <c r="BL31" s="103" t="s">
        <v>1195</v>
      </c>
      <c r="BM31" s="103" t="s">
        <v>1134</v>
      </c>
      <c r="BN31" s="103" t="s">
        <v>1074</v>
      </c>
      <c r="BO31" s="103" t="s">
        <v>1010</v>
      </c>
      <c r="BP31" s="103" t="s">
        <v>950</v>
      </c>
      <c r="BQ31" s="103" t="s">
        <v>890</v>
      </c>
    </row>
    <row r="32" spans="1:69" ht="12.75" customHeight="1" x14ac:dyDescent="0.2">
      <c r="A32" s="103">
        <v>37</v>
      </c>
      <c r="F32" s="103" t="s">
        <v>2828</v>
      </c>
      <c r="G32" s="103" t="s">
        <v>2829</v>
      </c>
      <c r="H32" s="103" t="s">
        <v>2830</v>
      </c>
      <c r="I32" s="103" t="s">
        <v>2831</v>
      </c>
      <c r="J32" s="103" t="s">
        <v>2832</v>
      </c>
      <c r="K32" s="103" t="s">
        <v>2833</v>
      </c>
      <c r="L32" s="103" t="s">
        <v>2834</v>
      </c>
      <c r="M32" s="103" t="s">
        <v>2835</v>
      </c>
      <c r="N32" s="103" t="s">
        <v>2836</v>
      </c>
      <c r="O32" s="103" t="s">
        <v>2837</v>
      </c>
      <c r="P32" s="103" t="s">
        <v>2838</v>
      </c>
      <c r="Q32" s="103" t="s">
        <v>2839</v>
      </c>
      <c r="R32" s="103" t="s">
        <v>2840</v>
      </c>
      <c r="S32" s="103" t="s">
        <v>2841</v>
      </c>
      <c r="T32" s="103" t="s">
        <v>2842</v>
      </c>
      <c r="U32" s="103" t="s">
        <v>2843</v>
      </c>
      <c r="V32" s="103" t="s">
        <v>2844</v>
      </c>
      <c r="W32" s="103" t="s">
        <v>2845</v>
      </c>
      <c r="X32" s="103" t="s">
        <v>2846</v>
      </c>
      <c r="Y32" s="103" t="s">
        <v>2847</v>
      </c>
      <c r="Z32" s="103" t="s">
        <v>2848</v>
      </c>
      <c r="AA32" s="103" t="s">
        <v>2849</v>
      </c>
      <c r="AB32" s="103" t="s">
        <v>2850</v>
      </c>
      <c r="AC32" s="103" t="s">
        <v>2851</v>
      </c>
      <c r="AD32" s="103" t="s">
        <v>2852</v>
      </c>
      <c r="AE32" s="103" t="s">
        <v>2853</v>
      </c>
      <c r="AF32" s="103" t="s">
        <v>2854</v>
      </c>
      <c r="AG32" s="103" t="s">
        <v>645</v>
      </c>
      <c r="AH32" s="103" t="s">
        <v>2855</v>
      </c>
      <c r="AI32" s="103" t="s">
        <v>2856</v>
      </c>
      <c r="AJ32" s="103" t="s">
        <v>2857</v>
      </c>
      <c r="AK32" s="103" t="s">
        <v>2858</v>
      </c>
      <c r="AL32" s="103" t="s">
        <v>644</v>
      </c>
      <c r="AM32" s="103" t="s">
        <v>2859</v>
      </c>
      <c r="AN32" s="103" t="s">
        <v>2860</v>
      </c>
      <c r="AO32" s="103" t="s">
        <v>2861</v>
      </c>
      <c r="AP32" s="103" t="s">
        <v>2862</v>
      </c>
      <c r="AQ32" s="103" t="s">
        <v>2863</v>
      </c>
      <c r="AR32" s="103" t="s">
        <v>2864</v>
      </c>
      <c r="AS32" s="103" t="s">
        <v>2865</v>
      </c>
      <c r="AT32" s="103" t="s">
        <v>643</v>
      </c>
      <c r="AU32" s="103" t="s">
        <v>642</v>
      </c>
      <c r="AV32" s="103" t="s">
        <v>2866</v>
      </c>
      <c r="AW32" s="103" t="s">
        <v>2867</v>
      </c>
      <c r="AX32" s="103" t="s">
        <v>2868</v>
      </c>
      <c r="AY32" s="103" t="s">
        <v>2869</v>
      </c>
      <c r="AZ32" s="103" t="s">
        <v>2870</v>
      </c>
      <c r="BA32" s="103" t="s">
        <v>2871</v>
      </c>
      <c r="BB32" s="103" t="s">
        <v>641</v>
      </c>
      <c r="BC32" s="103" t="s">
        <v>2872</v>
      </c>
      <c r="BD32" s="103" t="s">
        <v>2873</v>
      </c>
      <c r="BE32" s="103" t="s">
        <v>2874</v>
      </c>
      <c r="BF32" s="103" t="s">
        <v>2875</v>
      </c>
      <c r="BG32" s="103" t="s">
        <v>2876</v>
      </c>
      <c r="BH32" s="103" t="s">
        <v>2877</v>
      </c>
      <c r="BI32" s="103" t="s">
        <v>1378</v>
      </c>
      <c r="BJ32" s="103" t="s">
        <v>1318</v>
      </c>
      <c r="BK32" s="103" t="s">
        <v>1257</v>
      </c>
      <c r="BL32" s="103" t="s">
        <v>1196</v>
      </c>
      <c r="BM32" s="103" t="s">
        <v>1135</v>
      </c>
      <c r="BN32" s="103" t="s">
        <v>1075</v>
      </c>
      <c r="BO32" s="103" t="s">
        <v>1011</v>
      </c>
      <c r="BP32" s="103" t="s">
        <v>951</v>
      </c>
      <c r="BQ32" s="103" t="s">
        <v>891</v>
      </c>
    </row>
    <row r="33" spans="1:69" ht="12.75" customHeight="1" x14ac:dyDescent="0.2">
      <c r="A33" s="103">
        <v>36</v>
      </c>
      <c r="F33" s="103" t="s">
        <v>4448</v>
      </c>
      <c r="G33" s="103" t="s">
        <v>4449</v>
      </c>
      <c r="H33" s="103" t="s">
        <v>4450</v>
      </c>
      <c r="I33" s="103" t="s">
        <v>4451</v>
      </c>
      <c r="J33" s="103" t="s">
        <v>4452</v>
      </c>
      <c r="K33" s="103" t="s">
        <v>4453</v>
      </c>
      <c r="L33" s="103" t="s">
        <v>4454</v>
      </c>
      <c r="M33" s="103" t="s">
        <v>4455</v>
      </c>
      <c r="N33" s="103" t="s">
        <v>4456</v>
      </c>
      <c r="O33" s="103" t="s">
        <v>4457</v>
      </c>
      <c r="P33" s="103" t="s">
        <v>4458</v>
      </c>
      <c r="Q33" s="103" t="s">
        <v>4459</v>
      </c>
      <c r="R33" s="103" t="s">
        <v>4460</v>
      </c>
      <c r="S33" s="103" t="s">
        <v>4461</v>
      </c>
      <c r="T33" s="103" t="s">
        <v>4462</v>
      </c>
      <c r="U33" s="103" t="s">
        <v>4463</v>
      </c>
      <c r="V33" s="103" t="s">
        <v>4464</v>
      </c>
      <c r="W33" s="103" t="s">
        <v>4465</v>
      </c>
      <c r="X33" s="103" t="s">
        <v>4466</v>
      </c>
      <c r="Y33" s="103" t="s">
        <v>4467</v>
      </c>
      <c r="Z33" s="103" t="s">
        <v>4468</v>
      </c>
      <c r="AA33" s="103" t="s">
        <v>4469</v>
      </c>
      <c r="AB33" s="103" t="s">
        <v>4470</v>
      </c>
      <c r="AC33" s="103" t="s">
        <v>4471</v>
      </c>
      <c r="AD33" s="103" t="s">
        <v>4472</v>
      </c>
      <c r="AE33" s="103" t="s">
        <v>4473</v>
      </c>
      <c r="AF33" s="103" t="s">
        <v>4474</v>
      </c>
      <c r="AG33" s="103" t="s">
        <v>4475</v>
      </c>
      <c r="AH33" s="103" t="s">
        <v>646</v>
      </c>
      <c r="AI33" s="103" t="s">
        <v>4476</v>
      </c>
      <c r="AJ33" s="103" t="s">
        <v>4477</v>
      </c>
      <c r="AK33" s="103" t="s">
        <v>4478</v>
      </c>
      <c r="AL33" s="103" t="s">
        <v>650</v>
      </c>
      <c r="AM33" s="103" t="s">
        <v>2878</v>
      </c>
      <c r="AN33" s="103" t="s">
        <v>2879</v>
      </c>
      <c r="AO33" s="103" t="s">
        <v>2880</v>
      </c>
      <c r="AP33" s="103" t="s">
        <v>2881</v>
      </c>
      <c r="AQ33" s="103" t="s">
        <v>2882</v>
      </c>
      <c r="AR33" s="103" t="s">
        <v>2883</v>
      </c>
      <c r="AS33" s="103" t="s">
        <v>2884</v>
      </c>
      <c r="AT33" s="103" t="s">
        <v>649</v>
      </c>
      <c r="AU33" s="103" t="s">
        <v>648</v>
      </c>
      <c r="AV33" s="103" t="s">
        <v>2885</v>
      </c>
      <c r="AW33" s="103" t="s">
        <v>2886</v>
      </c>
      <c r="AX33" s="103" t="s">
        <v>2887</v>
      </c>
      <c r="AY33" s="103" t="s">
        <v>2888</v>
      </c>
      <c r="AZ33" s="103" t="s">
        <v>2889</v>
      </c>
      <c r="BA33" s="103" t="s">
        <v>2890</v>
      </c>
      <c r="BB33" s="103" t="s">
        <v>647</v>
      </c>
      <c r="BC33" s="103" t="s">
        <v>2891</v>
      </c>
      <c r="BD33" s="103" t="s">
        <v>2892</v>
      </c>
      <c r="BE33" s="103" t="s">
        <v>2893</v>
      </c>
      <c r="BF33" s="103" t="s">
        <v>2894</v>
      </c>
      <c r="BG33" s="103" t="s">
        <v>2895</v>
      </c>
      <c r="BH33" s="103" t="s">
        <v>2896</v>
      </c>
      <c r="BI33" s="103" t="s">
        <v>1379</v>
      </c>
      <c r="BJ33" s="103" t="s">
        <v>1319</v>
      </c>
      <c r="BK33" s="103" t="s">
        <v>1258</v>
      </c>
      <c r="BL33" s="103" t="s">
        <v>1197</v>
      </c>
      <c r="BM33" s="103" t="s">
        <v>1136</v>
      </c>
      <c r="BN33" s="103" t="s">
        <v>1076</v>
      </c>
      <c r="BO33" s="103" t="s">
        <v>1012</v>
      </c>
      <c r="BP33" s="103" t="s">
        <v>952</v>
      </c>
      <c r="BQ33" s="103" t="s">
        <v>892</v>
      </c>
    </row>
    <row r="34" spans="1:69" ht="12.75" customHeight="1" x14ac:dyDescent="0.2">
      <c r="A34" s="103">
        <v>35</v>
      </c>
      <c r="F34" s="103" t="s">
        <v>4479</v>
      </c>
      <c r="G34" s="103" t="s">
        <v>4480</v>
      </c>
      <c r="H34" s="103" t="s">
        <v>4481</v>
      </c>
      <c r="I34" s="103" t="s">
        <v>4482</v>
      </c>
      <c r="J34" s="103" t="s">
        <v>4483</v>
      </c>
      <c r="K34" s="103" t="s">
        <v>4484</v>
      </c>
      <c r="L34" s="103" t="s">
        <v>4485</v>
      </c>
      <c r="M34" s="103" t="s">
        <v>4486</v>
      </c>
      <c r="N34" s="103" t="s">
        <v>4487</v>
      </c>
      <c r="O34" s="103" t="s">
        <v>4488</v>
      </c>
      <c r="P34" s="103" t="s">
        <v>4489</v>
      </c>
      <c r="Q34" s="103" t="s">
        <v>4490</v>
      </c>
      <c r="R34" s="103" t="s">
        <v>4491</v>
      </c>
      <c r="S34" s="103" t="s">
        <v>4492</v>
      </c>
      <c r="T34" s="103" t="s">
        <v>4493</v>
      </c>
      <c r="U34" s="103" t="s">
        <v>4494</v>
      </c>
      <c r="V34" s="103" t="s">
        <v>4495</v>
      </c>
      <c r="W34" s="103" t="s">
        <v>4496</v>
      </c>
      <c r="X34" s="103" t="s">
        <v>4497</v>
      </c>
      <c r="Y34" s="103" t="s">
        <v>4498</v>
      </c>
      <c r="Z34" s="103" t="s">
        <v>4499</v>
      </c>
      <c r="AA34" s="103" t="s">
        <v>4500</v>
      </c>
      <c r="AB34" s="103" t="s">
        <v>4501</v>
      </c>
      <c r="AC34" s="103" t="s">
        <v>4502</v>
      </c>
      <c r="AD34" s="103" t="s">
        <v>4503</v>
      </c>
      <c r="AE34" s="103" t="s">
        <v>4504</v>
      </c>
      <c r="AF34" s="103" t="s">
        <v>4505</v>
      </c>
      <c r="AG34" s="103" t="s">
        <v>4506</v>
      </c>
      <c r="AH34" s="103" t="s">
        <v>4507</v>
      </c>
      <c r="AI34" s="103" t="s">
        <v>2897</v>
      </c>
      <c r="AJ34" s="103" t="s">
        <v>4508</v>
      </c>
      <c r="AK34" s="103" t="s">
        <v>4509</v>
      </c>
      <c r="AL34" s="103" t="s">
        <v>655</v>
      </c>
      <c r="AM34" s="103" t="s">
        <v>2898</v>
      </c>
      <c r="AN34" s="103" t="s">
        <v>2899</v>
      </c>
      <c r="AO34" s="103" t="s">
        <v>2900</v>
      </c>
      <c r="AP34" s="103" t="s">
        <v>2901</v>
      </c>
      <c r="AQ34" s="103" t="s">
        <v>2902</v>
      </c>
      <c r="AR34" s="103" t="s">
        <v>2903</v>
      </c>
      <c r="AS34" s="103" t="s">
        <v>2904</v>
      </c>
      <c r="AT34" s="103" t="s">
        <v>654</v>
      </c>
      <c r="AU34" s="103" t="s">
        <v>653</v>
      </c>
      <c r="AV34" s="103" t="s">
        <v>2905</v>
      </c>
      <c r="AW34" s="103" t="s">
        <v>2906</v>
      </c>
      <c r="AX34" s="103" t="s">
        <v>2907</v>
      </c>
      <c r="AY34" s="103" t="s">
        <v>2908</v>
      </c>
      <c r="AZ34" s="103" t="s">
        <v>2909</v>
      </c>
      <c r="BA34" s="103" t="s">
        <v>2910</v>
      </c>
      <c r="BB34" s="103" t="s">
        <v>652</v>
      </c>
      <c r="BC34" s="103" t="s">
        <v>2911</v>
      </c>
      <c r="BD34" s="103" t="s">
        <v>2912</v>
      </c>
      <c r="BE34" s="103" t="s">
        <v>2913</v>
      </c>
      <c r="BF34" s="103" t="s">
        <v>2914</v>
      </c>
      <c r="BG34" s="103" t="s">
        <v>2915</v>
      </c>
      <c r="BH34" s="103" t="s">
        <v>2916</v>
      </c>
      <c r="BI34" s="103" t="s">
        <v>1380</v>
      </c>
      <c r="BJ34" s="103" t="s">
        <v>1320</v>
      </c>
      <c r="BK34" s="103" t="s">
        <v>1259</v>
      </c>
      <c r="BL34" s="103" t="s">
        <v>1198</v>
      </c>
      <c r="BM34" s="103" t="s">
        <v>1137</v>
      </c>
      <c r="BN34" s="103" t="s">
        <v>1077</v>
      </c>
      <c r="BO34" s="103" t="s">
        <v>1013</v>
      </c>
      <c r="BP34" s="103" t="s">
        <v>953</v>
      </c>
      <c r="BQ34" s="103" t="s">
        <v>893</v>
      </c>
    </row>
    <row r="35" spans="1:69" ht="12.75" customHeight="1" x14ac:dyDescent="0.2">
      <c r="A35" s="103">
        <v>34</v>
      </c>
      <c r="F35" s="103" t="s">
        <v>4510</v>
      </c>
      <c r="G35" s="103" t="s">
        <v>4511</v>
      </c>
      <c r="H35" s="103" t="s">
        <v>4512</v>
      </c>
      <c r="I35" s="103" t="s">
        <v>4513</v>
      </c>
      <c r="J35" s="103" t="s">
        <v>4514</v>
      </c>
      <c r="K35" s="103" t="s">
        <v>4515</v>
      </c>
      <c r="L35" s="103" t="s">
        <v>4516</v>
      </c>
      <c r="M35" s="103" t="s">
        <v>4517</v>
      </c>
      <c r="N35" s="103" t="s">
        <v>4518</v>
      </c>
      <c r="O35" s="103" t="s">
        <v>4519</v>
      </c>
      <c r="P35" s="103" t="s">
        <v>4520</v>
      </c>
      <c r="Q35" s="103" t="s">
        <v>4521</v>
      </c>
      <c r="R35" s="103" t="s">
        <v>4522</v>
      </c>
      <c r="S35" s="103" t="s">
        <v>4523</v>
      </c>
      <c r="T35" s="103" t="s">
        <v>4524</v>
      </c>
      <c r="U35" s="103" t="s">
        <v>4525</v>
      </c>
      <c r="V35" s="103" t="s">
        <v>4526</v>
      </c>
      <c r="W35" s="103" t="s">
        <v>4527</v>
      </c>
      <c r="X35" s="103" t="s">
        <v>4528</v>
      </c>
      <c r="Y35" s="103" t="s">
        <v>4529</v>
      </c>
      <c r="Z35" s="103" t="s">
        <v>4530</v>
      </c>
      <c r="AA35" s="103" t="s">
        <v>4531</v>
      </c>
      <c r="AB35" s="103" t="s">
        <v>4532</v>
      </c>
      <c r="AC35" s="103" t="s">
        <v>4533</v>
      </c>
      <c r="AD35" s="103" t="s">
        <v>4534</v>
      </c>
      <c r="AE35" s="103" t="s">
        <v>4535</v>
      </c>
      <c r="AF35" s="103" t="s">
        <v>4536</v>
      </c>
      <c r="AG35" s="103" t="s">
        <v>4537</v>
      </c>
      <c r="AH35" s="103" t="s">
        <v>4538</v>
      </c>
      <c r="AI35" s="103" t="s">
        <v>4539</v>
      </c>
      <c r="AJ35" s="103" t="s">
        <v>656</v>
      </c>
      <c r="AK35" s="103" t="s">
        <v>4540</v>
      </c>
      <c r="AL35" s="103" t="s">
        <v>660</v>
      </c>
      <c r="AM35" s="103" t="s">
        <v>2917</v>
      </c>
      <c r="AN35" s="103" t="s">
        <v>2918</v>
      </c>
      <c r="AO35" s="103" t="s">
        <v>2919</v>
      </c>
      <c r="AP35" s="103" t="s">
        <v>2920</v>
      </c>
      <c r="AQ35" s="103" t="s">
        <v>2921</v>
      </c>
      <c r="AR35" s="103" t="s">
        <v>2922</v>
      </c>
      <c r="AS35" s="103" t="s">
        <v>2923</v>
      </c>
      <c r="AT35" s="103" t="s">
        <v>659</v>
      </c>
      <c r="AU35" s="103" t="s">
        <v>658</v>
      </c>
      <c r="AV35" s="103" t="s">
        <v>2924</v>
      </c>
      <c r="AW35" s="103" t="s">
        <v>2925</v>
      </c>
      <c r="AX35" s="103" t="s">
        <v>2926</v>
      </c>
      <c r="AY35" s="103" t="s">
        <v>2927</v>
      </c>
      <c r="AZ35" s="103" t="s">
        <v>2928</v>
      </c>
      <c r="BA35" s="103" t="s">
        <v>2929</v>
      </c>
      <c r="BB35" s="103" t="s">
        <v>657</v>
      </c>
      <c r="BC35" s="103" t="s">
        <v>2930</v>
      </c>
      <c r="BD35" s="103" t="s">
        <v>2931</v>
      </c>
      <c r="BE35" s="103" t="s">
        <v>2932</v>
      </c>
      <c r="BF35" s="103" t="s">
        <v>2933</v>
      </c>
      <c r="BG35" s="103" t="s">
        <v>2934</v>
      </c>
      <c r="BH35" s="103" t="s">
        <v>2935</v>
      </c>
      <c r="BI35" s="103" t="s">
        <v>1381</v>
      </c>
      <c r="BJ35" s="103" t="s">
        <v>1321</v>
      </c>
      <c r="BK35" s="103" t="s">
        <v>1260</v>
      </c>
      <c r="BL35" s="103" t="s">
        <v>1199</v>
      </c>
      <c r="BM35" s="103" t="s">
        <v>1138</v>
      </c>
      <c r="BN35" s="103" t="s">
        <v>1078</v>
      </c>
      <c r="BO35" s="103" t="s">
        <v>1014</v>
      </c>
      <c r="BP35" s="103" t="s">
        <v>954</v>
      </c>
      <c r="BQ35" s="103" t="s">
        <v>894</v>
      </c>
    </row>
    <row r="36" spans="1:69" ht="12.75" customHeight="1" x14ac:dyDescent="0.2">
      <c r="A36" s="103">
        <v>33</v>
      </c>
      <c r="F36" s="103" t="s">
        <v>4541</v>
      </c>
      <c r="G36" s="103" t="s">
        <v>4542</v>
      </c>
      <c r="H36" s="103" t="s">
        <v>4543</v>
      </c>
      <c r="I36" s="103" t="s">
        <v>4544</v>
      </c>
      <c r="J36" s="103" t="s">
        <v>4545</v>
      </c>
      <c r="K36" s="103" t="s">
        <v>4546</v>
      </c>
      <c r="L36" s="103" t="s">
        <v>4547</v>
      </c>
      <c r="M36" s="103" t="s">
        <v>4548</v>
      </c>
      <c r="N36" s="103" t="s">
        <v>4549</v>
      </c>
      <c r="O36" s="103" t="s">
        <v>4550</v>
      </c>
      <c r="P36" s="103" t="s">
        <v>4551</v>
      </c>
      <c r="Q36" s="103" t="s">
        <v>4552</v>
      </c>
      <c r="R36" s="103" t="s">
        <v>4553</v>
      </c>
      <c r="S36" s="103" t="s">
        <v>4554</v>
      </c>
      <c r="T36" s="103" t="s">
        <v>4555</v>
      </c>
      <c r="U36" s="103" t="s">
        <v>4556</v>
      </c>
      <c r="V36" s="103" t="s">
        <v>4557</v>
      </c>
      <c r="W36" s="103" t="s">
        <v>4558</v>
      </c>
      <c r="X36" s="103" t="s">
        <v>4559</v>
      </c>
      <c r="Y36" s="103" t="s">
        <v>4560</v>
      </c>
      <c r="Z36" s="103" t="s">
        <v>4561</v>
      </c>
      <c r="AA36" s="103" t="s">
        <v>4562</v>
      </c>
      <c r="AB36" s="103" t="s">
        <v>4563</v>
      </c>
      <c r="AC36" s="103" t="s">
        <v>4564</v>
      </c>
      <c r="AD36" s="103" t="s">
        <v>4565</v>
      </c>
      <c r="AE36" s="103" t="s">
        <v>4566</v>
      </c>
      <c r="AF36" s="103" t="s">
        <v>4567</v>
      </c>
      <c r="AG36" s="103" t="s">
        <v>4568</v>
      </c>
      <c r="AH36" s="103" t="s">
        <v>4569</v>
      </c>
      <c r="AI36" s="103" t="s">
        <v>4570</v>
      </c>
      <c r="AJ36" s="103" t="s">
        <v>4571</v>
      </c>
      <c r="AK36" s="103" t="s">
        <v>664</v>
      </c>
      <c r="AL36" s="103" t="s">
        <v>665</v>
      </c>
      <c r="AM36" s="103" t="s">
        <v>2936</v>
      </c>
      <c r="AN36" s="103" t="s">
        <v>2937</v>
      </c>
      <c r="AO36" s="103" t="s">
        <v>2938</v>
      </c>
      <c r="AP36" s="103" t="s">
        <v>2939</v>
      </c>
      <c r="AQ36" s="103" t="s">
        <v>2940</v>
      </c>
      <c r="AR36" s="103" t="s">
        <v>2941</v>
      </c>
      <c r="AS36" s="103" t="s">
        <v>2942</v>
      </c>
      <c r="AT36" s="103" t="s">
        <v>663</v>
      </c>
      <c r="AU36" s="103" t="s">
        <v>662</v>
      </c>
      <c r="AV36" s="103" t="s">
        <v>2943</v>
      </c>
      <c r="AW36" s="103" t="s">
        <v>2944</v>
      </c>
      <c r="AX36" s="103" t="s">
        <v>2945</v>
      </c>
      <c r="AY36" s="103" t="s">
        <v>2946</v>
      </c>
      <c r="AZ36" s="103" t="s">
        <v>2947</v>
      </c>
      <c r="BA36" s="103" t="s">
        <v>2948</v>
      </c>
      <c r="BB36" s="103" t="s">
        <v>661</v>
      </c>
      <c r="BC36" s="103" t="s">
        <v>2949</v>
      </c>
      <c r="BD36" s="103" t="s">
        <v>2950</v>
      </c>
      <c r="BE36" s="103" t="s">
        <v>2951</v>
      </c>
      <c r="BF36" s="103" t="s">
        <v>2952</v>
      </c>
      <c r="BG36" s="103" t="s">
        <v>2953</v>
      </c>
      <c r="BH36" s="103" t="s">
        <v>2954</v>
      </c>
      <c r="BI36" s="103" t="s">
        <v>1382</v>
      </c>
      <c r="BJ36" s="103" t="s">
        <v>1322</v>
      </c>
      <c r="BK36" s="103" t="s">
        <v>1261</v>
      </c>
      <c r="BL36" s="103" t="s">
        <v>1200</v>
      </c>
      <c r="BM36" s="103" t="s">
        <v>1139</v>
      </c>
      <c r="BN36" s="103" t="s">
        <v>1079</v>
      </c>
      <c r="BO36" s="103" t="s">
        <v>1015</v>
      </c>
      <c r="BP36" s="103" t="s">
        <v>955</v>
      </c>
      <c r="BQ36" s="103" t="s">
        <v>895</v>
      </c>
    </row>
    <row r="37" spans="1:69" ht="12.75" customHeight="1" x14ac:dyDescent="0.2">
      <c r="A37" s="103">
        <v>32</v>
      </c>
      <c r="F37" s="103" t="s">
        <v>4572</v>
      </c>
      <c r="G37" s="103" t="s">
        <v>4573</v>
      </c>
      <c r="H37" s="103" t="s">
        <v>4574</v>
      </c>
      <c r="I37" s="103" t="s">
        <v>4575</v>
      </c>
      <c r="J37" s="103" t="s">
        <v>4576</v>
      </c>
      <c r="K37" s="103" t="s">
        <v>4577</v>
      </c>
      <c r="L37" s="103" t="s">
        <v>4578</v>
      </c>
      <c r="M37" s="103" t="s">
        <v>4579</v>
      </c>
      <c r="N37" s="103" t="s">
        <v>4580</v>
      </c>
      <c r="O37" s="103" t="s">
        <v>4581</v>
      </c>
      <c r="P37" s="103" t="s">
        <v>4582</v>
      </c>
      <c r="Q37" s="103" t="s">
        <v>4583</v>
      </c>
      <c r="R37" s="103" t="s">
        <v>4584</v>
      </c>
      <c r="S37" s="103" t="s">
        <v>4585</v>
      </c>
      <c r="T37" s="103" t="s">
        <v>4586</v>
      </c>
      <c r="U37" s="103" t="s">
        <v>4587</v>
      </c>
      <c r="V37" s="103" t="s">
        <v>4588</v>
      </c>
      <c r="W37" s="103" t="s">
        <v>4589</v>
      </c>
      <c r="X37" s="103" t="s">
        <v>4590</v>
      </c>
      <c r="Y37" s="103" t="s">
        <v>4591</v>
      </c>
      <c r="Z37" s="103" t="s">
        <v>4592</v>
      </c>
      <c r="AA37" s="103" t="s">
        <v>4593</v>
      </c>
      <c r="AB37" s="103" t="s">
        <v>4594</v>
      </c>
      <c r="AC37" s="103" t="s">
        <v>4595</v>
      </c>
      <c r="AD37" s="103" t="s">
        <v>4596</v>
      </c>
      <c r="AE37" s="103" t="s">
        <v>4597</v>
      </c>
      <c r="AF37" s="103" t="s">
        <v>4598</v>
      </c>
      <c r="AG37" s="103" t="s">
        <v>4599</v>
      </c>
      <c r="AH37" s="103" t="s">
        <v>4600</v>
      </c>
      <c r="AI37" s="103" t="s">
        <v>4601</v>
      </c>
      <c r="AJ37" s="103" t="s">
        <v>4602</v>
      </c>
      <c r="AK37" s="103" t="s">
        <v>4603</v>
      </c>
      <c r="AL37" s="103" t="s">
        <v>4604</v>
      </c>
      <c r="AM37" s="103" t="s">
        <v>4739</v>
      </c>
      <c r="AN37" s="103" t="s">
        <v>4605</v>
      </c>
      <c r="AO37" s="103" t="s">
        <v>2955</v>
      </c>
      <c r="AP37" s="103" t="s">
        <v>4606</v>
      </c>
      <c r="AQ37" s="103" t="s">
        <v>4607</v>
      </c>
      <c r="AR37" s="103" t="s">
        <v>4608</v>
      </c>
      <c r="AS37" s="103" t="s">
        <v>2956</v>
      </c>
      <c r="AT37" s="103" t="s">
        <v>668</v>
      </c>
      <c r="AU37" s="103" t="s">
        <v>667</v>
      </c>
      <c r="AV37" s="103" t="s">
        <v>4609</v>
      </c>
      <c r="AW37" s="103" t="s">
        <v>4610</v>
      </c>
      <c r="AX37" s="103" t="s">
        <v>4611</v>
      </c>
      <c r="AY37" s="103" t="s">
        <v>2957</v>
      </c>
      <c r="AZ37" s="103" t="s">
        <v>2958</v>
      </c>
      <c r="BA37" s="103" t="s">
        <v>2959</v>
      </c>
      <c r="BB37" s="103" t="s">
        <v>666</v>
      </c>
      <c r="BC37" s="103" t="s">
        <v>4612</v>
      </c>
      <c r="BD37" s="103" t="s">
        <v>4613</v>
      </c>
      <c r="BE37" s="103" t="s">
        <v>4614</v>
      </c>
      <c r="BF37" s="103" t="s">
        <v>4615</v>
      </c>
      <c r="BG37" s="103" t="s">
        <v>2960</v>
      </c>
      <c r="BH37" s="103" t="s">
        <v>2961</v>
      </c>
      <c r="BI37" s="103" t="s">
        <v>1383</v>
      </c>
      <c r="BJ37" s="103" t="s">
        <v>4616</v>
      </c>
      <c r="BK37" s="103" t="s">
        <v>4617</v>
      </c>
      <c r="BL37" s="103" t="s">
        <v>4618</v>
      </c>
      <c r="BM37" s="103" t="s">
        <v>4619</v>
      </c>
      <c r="BN37" s="103" t="s">
        <v>4620</v>
      </c>
      <c r="BO37" s="103" t="s">
        <v>1016</v>
      </c>
      <c r="BP37" s="103" t="s">
        <v>4621</v>
      </c>
      <c r="BQ37" s="103" t="s">
        <v>4622</v>
      </c>
    </row>
    <row r="38" spans="1:69" ht="12.75" customHeight="1" x14ac:dyDescent="0.2">
      <c r="A38" s="103">
        <v>31</v>
      </c>
      <c r="F38" s="103" t="s">
        <v>2962</v>
      </c>
      <c r="G38" s="103" t="s">
        <v>2963</v>
      </c>
      <c r="H38" s="103" t="s">
        <v>2964</v>
      </c>
      <c r="I38" s="103" t="s">
        <v>2965</v>
      </c>
      <c r="J38" s="103" t="s">
        <v>2966</v>
      </c>
      <c r="K38" s="103" t="s">
        <v>2967</v>
      </c>
      <c r="L38" s="103" t="s">
        <v>2968</v>
      </c>
      <c r="M38" s="103" t="s">
        <v>2969</v>
      </c>
      <c r="N38" s="103" t="s">
        <v>2970</v>
      </c>
      <c r="O38" s="103" t="s">
        <v>2971</v>
      </c>
      <c r="P38" s="103" t="s">
        <v>2972</v>
      </c>
      <c r="Q38" s="103" t="s">
        <v>2973</v>
      </c>
      <c r="R38" s="103" t="s">
        <v>2974</v>
      </c>
      <c r="S38" s="103" t="s">
        <v>2975</v>
      </c>
      <c r="T38" s="103" t="s">
        <v>2976</v>
      </c>
      <c r="U38" s="103" t="s">
        <v>2977</v>
      </c>
      <c r="V38" s="103" t="s">
        <v>2978</v>
      </c>
      <c r="W38" s="103" t="s">
        <v>2979</v>
      </c>
      <c r="X38" s="103" t="s">
        <v>2980</v>
      </c>
      <c r="Y38" s="103" t="s">
        <v>2981</v>
      </c>
      <c r="Z38" s="103" t="s">
        <v>2982</v>
      </c>
      <c r="AA38" s="103" t="s">
        <v>2983</v>
      </c>
      <c r="AB38" s="103" t="s">
        <v>2984</v>
      </c>
      <c r="AC38" s="103" t="s">
        <v>2985</v>
      </c>
      <c r="AD38" s="103" t="s">
        <v>2986</v>
      </c>
      <c r="AE38" s="103" t="s">
        <v>2987</v>
      </c>
      <c r="AF38" s="103" t="s">
        <v>2988</v>
      </c>
      <c r="AG38" s="103" t="s">
        <v>2989</v>
      </c>
      <c r="AH38" s="103" t="s">
        <v>2990</v>
      </c>
      <c r="AI38" s="103" t="s">
        <v>2991</v>
      </c>
      <c r="AJ38" s="103" t="s">
        <v>2992</v>
      </c>
      <c r="AK38" s="103" t="s">
        <v>2993</v>
      </c>
      <c r="AL38" s="103" t="s">
        <v>672</v>
      </c>
      <c r="AM38" s="103" t="s">
        <v>2994</v>
      </c>
      <c r="AN38" s="103" t="s">
        <v>2995</v>
      </c>
      <c r="AO38" s="103" t="s">
        <v>2996</v>
      </c>
      <c r="AP38" s="103" t="s">
        <v>2997</v>
      </c>
      <c r="AQ38" s="103" t="s">
        <v>2998</v>
      </c>
      <c r="AR38" s="103" t="s">
        <v>2999</v>
      </c>
      <c r="AS38" s="103" t="s">
        <v>3000</v>
      </c>
      <c r="AT38" s="103" t="s">
        <v>671</v>
      </c>
      <c r="AU38" s="103" t="s">
        <v>670</v>
      </c>
      <c r="AV38" s="103" t="s">
        <v>3001</v>
      </c>
      <c r="AW38" s="103" t="s">
        <v>3002</v>
      </c>
      <c r="AX38" s="103" t="s">
        <v>3003</v>
      </c>
      <c r="AY38" s="103" t="s">
        <v>3004</v>
      </c>
      <c r="AZ38" s="103" t="s">
        <v>3005</v>
      </c>
      <c r="BA38" s="103" t="s">
        <v>3006</v>
      </c>
      <c r="BB38" s="103" t="s">
        <v>669</v>
      </c>
      <c r="BC38" s="103" t="s">
        <v>511</v>
      </c>
      <c r="BD38" s="103" t="s">
        <v>3007</v>
      </c>
      <c r="BE38" s="103" t="s">
        <v>3008</v>
      </c>
      <c r="BF38" s="103" t="s">
        <v>3009</v>
      </c>
      <c r="BG38" s="103" t="s">
        <v>3010</v>
      </c>
      <c r="BH38" s="103" t="s">
        <v>3011</v>
      </c>
      <c r="BI38" s="103" t="s">
        <v>1384</v>
      </c>
      <c r="BJ38" s="103" t="s">
        <v>1323</v>
      </c>
      <c r="BK38" s="103" t="s">
        <v>1262</v>
      </c>
      <c r="BL38" s="103" t="s">
        <v>1201</v>
      </c>
      <c r="BM38" s="103" t="s">
        <v>1140</v>
      </c>
      <c r="BN38" s="103" t="s">
        <v>1080</v>
      </c>
      <c r="BO38" s="103" t="s">
        <v>1017</v>
      </c>
      <c r="BP38" s="103" t="s">
        <v>956</v>
      </c>
      <c r="BQ38" s="103" t="s">
        <v>896</v>
      </c>
    </row>
    <row r="39" spans="1:69" ht="12.75" customHeight="1" x14ac:dyDescent="0.2">
      <c r="A39" s="103">
        <v>30</v>
      </c>
      <c r="F39" s="103" t="s">
        <v>3012</v>
      </c>
      <c r="G39" s="103" t="s">
        <v>3013</v>
      </c>
      <c r="H39" s="103" t="s">
        <v>3014</v>
      </c>
      <c r="I39" s="103" t="s">
        <v>3015</v>
      </c>
      <c r="J39" s="103" t="s">
        <v>3016</v>
      </c>
      <c r="K39" s="103" t="s">
        <v>3017</v>
      </c>
      <c r="L39" s="103" t="s">
        <v>3018</v>
      </c>
      <c r="M39" s="103" t="s">
        <v>3019</v>
      </c>
      <c r="N39" s="103" t="s">
        <v>3020</v>
      </c>
      <c r="O39" s="103" t="s">
        <v>3021</v>
      </c>
      <c r="P39" s="103" t="s">
        <v>3022</v>
      </c>
      <c r="Q39" s="103" t="s">
        <v>3023</v>
      </c>
      <c r="R39" s="103" t="s">
        <v>3024</v>
      </c>
      <c r="S39" s="103" t="s">
        <v>3025</v>
      </c>
      <c r="T39" s="103" t="s">
        <v>3026</v>
      </c>
      <c r="U39" s="103" t="s">
        <v>3027</v>
      </c>
      <c r="V39" s="103" t="s">
        <v>3028</v>
      </c>
      <c r="W39" s="103" t="s">
        <v>3029</v>
      </c>
      <c r="X39" s="103" t="s">
        <v>3030</v>
      </c>
      <c r="Y39" s="103" t="s">
        <v>3031</v>
      </c>
      <c r="Z39" s="103" t="s">
        <v>3032</v>
      </c>
      <c r="AA39" s="103" t="s">
        <v>3033</v>
      </c>
      <c r="AB39" s="103" t="s">
        <v>3034</v>
      </c>
      <c r="AC39" s="103" t="s">
        <v>3035</v>
      </c>
      <c r="AD39" s="103" t="s">
        <v>3036</v>
      </c>
      <c r="AE39" s="103" t="s">
        <v>3037</v>
      </c>
      <c r="AF39" s="103" t="s">
        <v>3038</v>
      </c>
      <c r="AG39" s="103" t="s">
        <v>3039</v>
      </c>
      <c r="AH39" s="103" t="s">
        <v>3040</v>
      </c>
      <c r="AI39" s="103" t="s">
        <v>3041</v>
      </c>
      <c r="AJ39" s="103" t="s">
        <v>3042</v>
      </c>
      <c r="AK39" s="103" t="s">
        <v>3043</v>
      </c>
      <c r="AL39" s="103" t="s">
        <v>677</v>
      </c>
      <c r="AM39" s="103" t="s">
        <v>3044</v>
      </c>
      <c r="AN39" s="103" t="s">
        <v>3045</v>
      </c>
      <c r="AO39" s="103" t="s">
        <v>3046</v>
      </c>
      <c r="AP39" s="103" t="s">
        <v>3047</v>
      </c>
      <c r="AQ39" s="103" t="s">
        <v>3048</v>
      </c>
      <c r="AR39" s="103" t="s">
        <v>3049</v>
      </c>
      <c r="AS39" s="103" t="s">
        <v>3050</v>
      </c>
      <c r="AT39" s="103" t="s">
        <v>676</v>
      </c>
      <c r="AU39" s="103" t="s">
        <v>675</v>
      </c>
      <c r="AV39" s="103" t="s">
        <v>3051</v>
      </c>
      <c r="AW39" s="103" t="s">
        <v>3052</v>
      </c>
      <c r="AX39" s="103" t="s">
        <v>3053</v>
      </c>
      <c r="AY39" s="103" t="s">
        <v>3054</v>
      </c>
      <c r="AZ39" s="103" t="s">
        <v>3055</v>
      </c>
      <c r="BA39" s="103" t="s">
        <v>3056</v>
      </c>
      <c r="BB39" s="103" t="s">
        <v>674</v>
      </c>
      <c r="BC39" s="103" t="s">
        <v>3057</v>
      </c>
      <c r="BD39" s="103" t="s">
        <v>510</v>
      </c>
      <c r="BE39" s="103" t="s">
        <v>3058</v>
      </c>
      <c r="BF39" s="103" t="s">
        <v>3059</v>
      </c>
      <c r="BG39" s="103" t="s">
        <v>3060</v>
      </c>
      <c r="BH39" s="103" t="s">
        <v>3061</v>
      </c>
      <c r="BI39" s="103" t="s">
        <v>1385</v>
      </c>
      <c r="BJ39" s="103" t="s">
        <v>1324</v>
      </c>
      <c r="BK39" s="103" t="s">
        <v>1263</v>
      </c>
      <c r="BL39" s="103" t="s">
        <v>1202</v>
      </c>
      <c r="BM39" s="103" t="s">
        <v>1141</v>
      </c>
      <c r="BN39" s="103" t="s">
        <v>1081</v>
      </c>
      <c r="BO39" s="103" t="s">
        <v>1018</v>
      </c>
      <c r="BP39" s="103" t="s">
        <v>957</v>
      </c>
      <c r="BQ39" s="103" t="s">
        <v>897</v>
      </c>
    </row>
    <row r="40" spans="1:69" ht="12.75" customHeight="1" x14ac:dyDescent="0.2">
      <c r="A40" s="103">
        <v>29</v>
      </c>
      <c r="F40" s="103" t="s">
        <v>3062</v>
      </c>
      <c r="G40" s="103" t="s">
        <v>3063</v>
      </c>
      <c r="H40" s="103" t="s">
        <v>3064</v>
      </c>
      <c r="I40" s="103" t="s">
        <v>3065</v>
      </c>
      <c r="J40" s="103" t="s">
        <v>3066</v>
      </c>
      <c r="K40" s="103" t="s">
        <v>3067</v>
      </c>
      <c r="L40" s="103" t="s">
        <v>3068</v>
      </c>
      <c r="M40" s="103" t="s">
        <v>3069</v>
      </c>
      <c r="N40" s="103" t="s">
        <v>3070</v>
      </c>
      <c r="O40" s="103" t="s">
        <v>3071</v>
      </c>
      <c r="P40" s="103" t="s">
        <v>3072</v>
      </c>
      <c r="Q40" s="103" t="s">
        <v>3073</v>
      </c>
      <c r="R40" s="103" t="s">
        <v>3074</v>
      </c>
      <c r="S40" s="103" t="s">
        <v>3075</v>
      </c>
      <c r="T40" s="103" t="s">
        <v>3076</v>
      </c>
      <c r="U40" s="103" t="s">
        <v>3077</v>
      </c>
      <c r="V40" s="103" t="s">
        <v>3078</v>
      </c>
      <c r="W40" s="103" t="s">
        <v>3079</v>
      </c>
      <c r="X40" s="103" t="s">
        <v>3080</v>
      </c>
      <c r="Y40" s="103" t="s">
        <v>3081</v>
      </c>
      <c r="Z40" s="103" t="s">
        <v>3082</v>
      </c>
      <c r="AA40" s="103" t="s">
        <v>3083</v>
      </c>
      <c r="AB40" s="103" t="s">
        <v>3084</v>
      </c>
      <c r="AC40" s="103" t="s">
        <v>3085</v>
      </c>
      <c r="AD40" s="103" t="s">
        <v>3086</v>
      </c>
      <c r="AE40" s="103" t="s">
        <v>3087</v>
      </c>
      <c r="AF40" s="103" t="s">
        <v>3088</v>
      </c>
      <c r="AG40" s="103" t="s">
        <v>3089</v>
      </c>
      <c r="AH40" s="103" t="s">
        <v>3090</v>
      </c>
      <c r="AI40" s="103" t="s">
        <v>3091</v>
      </c>
      <c r="AJ40" s="103" t="s">
        <v>3092</v>
      </c>
      <c r="AK40" s="103" t="s">
        <v>3093</v>
      </c>
      <c r="AL40" s="103" t="s">
        <v>681</v>
      </c>
      <c r="AM40" s="103" t="s">
        <v>3094</v>
      </c>
      <c r="AN40" s="103" t="s">
        <v>3095</v>
      </c>
      <c r="AO40" s="103" t="s">
        <v>3096</v>
      </c>
      <c r="AP40" s="103" t="s">
        <v>3097</v>
      </c>
      <c r="AQ40" s="103" t="s">
        <v>3098</v>
      </c>
      <c r="AR40" s="103" t="s">
        <v>3099</v>
      </c>
      <c r="AS40" s="103" t="s">
        <v>3100</v>
      </c>
      <c r="AT40" s="103" t="s">
        <v>680</v>
      </c>
      <c r="AU40" s="103" t="s">
        <v>679</v>
      </c>
      <c r="AV40" s="103" t="s">
        <v>3101</v>
      </c>
      <c r="AW40" s="103" t="s">
        <v>3102</v>
      </c>
      <c r="AX40" s="103" t="s">
        <v>3103</v>
      </c>
      <c r="AY40" s="103" t="s">
        <v>3104</v>
      </c>
      <c r="AZ40" s="103" t="s">
        <v>3105</v>
      </c>
      <c r="BA40" s="103" t="s">
        <v>3106</v>
      </c>
      <c r="BB40" s="103" t="s">
        <v>678</v>
      </c>
      <c r="BC40" s="103" t="s">
        <v>3107</v>
      </c>
      <c r="BD40" s="103" t="s">
        <v>3108</v>
      </c>
      <c r="BE40" s="103" t="s">
        <v>3109</v>
      </c>
      <c r="BF40" s="103" t="s">
        <v>3110</v>
      </c>
      <c r="BG40" s="103" t="s">
        <v>3111</v>
      </c>
      <c r="BH40" s="103" t="s">
        <v>3112</v>
      </c>
      <c r="BI40" s="103" t="s">
        <v>1386</v>
      </c>
      <c r="BJ40" s="103" t="s">
        <v>1325</v>
      </c>
      <c r="BK40" s="103" t="s">
        <v>1264</v>
      </c>
      <c r="BL40" s="103" t="s">
        <v>1203</v>
      </c>
      <c r="BM40" s="103" t="s">
        <v>1142</v>
      </c>
      <c r="BN40" s="103" t="s">
        <v>1082</v>
      </c>
      <c r="BO40" s="103" t="s">
        <v>1019</v>
      </c>
      <c r="BP40" s="103" t="s">
        <v>958</v>
      </c>
      <c r="BQ40" s="103" t="s">
        <v>898</v>
      </c>
    </row>
    <row r="41" spans="1:69" ht="12.75" customHeight="1" x14ac:dyDescent="0.2">
      <c r="A41" s="103">
        <v>28</v>
      </c>
      <c r="F41" s="103" t="s">
        <v>3113</v>
      </c>
      <c r="G41" s="103" t="s">
        <v>3114</v>
      </c>
      <c r="H41" s="103" t="s">
        <v>3115</v>
      </c>
      <c r="I41" s="103" t="s">
        <v>3116</v>
      </c>
      <c r="J41" s="103" t="s">
        <v>3117</v>
      </c>
      <c r="K41" s="103" t="s">
        <v>3118</v>
      </c>
      <c r="L41" s="103" t="s">
        <v>3119</v>
      </c>
      <c r="M41" s="103" t="s">
        <v>3120</v>
      </c>
      <c r="N41" s="103" t="s">
        <v>3121</v>
      </c>
      <c r="O41" s="103" t="s">
        <v>3122</v>
      </c>
      <c r="P41" s="103" t="s">
        <v>3123</v>
      </c>
      <c r="Q41" s="103" t="s">
        <v>3124</v>
      </c>
      <c r="R41" s="103" t="s">
        <v>3125</v>
      </c>
      <c r="S41" s="103" t="s">
        <v>3126</v>
      </c>
      <c r="T41" s="103" t="s">
        <v>3127</v>
      </c>
      <c r="U41" s="103" t="s">
        <v>3128</v>
      </c>
      <c r="V41" s="103" t="s">
        <v>3129</v>
      </c>
      <c r="W41" s="103" t="s">
        <v>3130</v>
      </c>
      <c r="X41" s="103" t="s">
        <v>3131</v>
      </c>
      <c r="Y41" s="103" t="s">
        <v>3132</v>
      </c>
      <c r="Z41" s="103" t="s">
        <v>3133</v>
      </c>
      <c r="AA41" s="103" t="s">
        <v>3134</v>
      </c>
      <c r="AB41" s="103" t="s">
        <v>3135</v>
      </c>
      <c r="AC41" s="103" t="s">
        <v>3136</v>
      </c>
      <c r="AD41" s="103" t="s">
        <v>3137</v>
      </c>
      <c r="AE41" s="103" t="s">
        <v>3138</v>
      </c>
      <c r="AF41" s="103" t="s">
        <v>3139</v>
      </c>
      <c r="AG41" s="103" t="s">
        <v>3140</v>
      </c>
      <c r="AH41" s="103" t="s">
        <v>3141</v>
      </c>
      <c r="AI41" s="103" t="s">
        <v>3142</v>
      </c>
      <c r="AJ41" s="103" t="s">
        <v>3143</v>
      </c>
      <c r="AK41" s="103" t="s">
        <v>3144</v>
      </c>
      <c r="AL41" s="103" t="s">
        <v>687</v>
      </c>
      <c r="AM41" s="103" t="s">
        <v>3145</v>
      </c>
      <c r="AN41" s="103" t="s">
        <v>3146</v>
      </c>
      <c r="AO41" s="103" t="s">
        <v>3147</v>
      </c>
      <c r="AP41" s="103" t="s">
        <v>3148</v>
      </c>
      <c r="AQ41" s="103" t="s">
        <v>3149</v>
      </c>
      <c r="AR41" s="103" t="s">
        <v>3150</v>
      </c>
      <c r="AS41" s="103" t="s">
        <v>3151</v>
      </c>
      <c r="AT41" s="103" t="s">
        <v>685</v>
      </c>
      <c r="AU41" s="103" t="s">
        <v>684</v>
      </c>
      <c r="AV41" s="103" t="s">
        <v>3152</v>
      </c>
      <c r="AW41" s="103" t="s">
        <v>3153</v>
      </c>
      <c r="AX41" s="103" t="s">
        <v>3154</v>
      </c>
      <c r="AY41" s="103" t="s">
        <v>3155</v>
      </c>
      <c r="AZ41" s="103" t="s">
        <v>3156</v>
      </c>
      <c r="BA41" s="103" t="s">
        <v>3157</v>
      </c>
      <c r="BB41" s="103" t="s">
        <v>683</v>
      </c>
      <c r="BC41" s="103" t="s">
        <v>3158</v>
      </c>
      <c r="BD41" s="103" t="s">
        <v>3159</v>
      </c>
      <c r="BE41" s="103" t="s">
        <v>3160</v>
      </c>
      <c r="BF41" s="103" t="s">
        <v>3161</v>
      </c>
      <c r="BG41" s="103" t="s">
        <v>3162</v>
      </c>
      <c r="BH41" s="103" t="s">
        <v>3163</v>
      </c>
      <c r="BI41" s="103" t="s">
        <v>1387</v>
      </c>
      <c r="BJ41" s="103" t="s">
        <v>1326</v>
      </c>
      <c r="BK41" s="103" t="s">
        <v>1265</v>
      </c>
      <c r="BL41" s="103" t="s">
        <v>1204</v>
      </c>
      <c r="BM41" s="103" t="s">
        <v>1143</v>
      </c>
      <c r="BN41" s="103" t="s">
        <v>1083</v>
      </c>
      <c r="BO41" s="103" t="s">
        <v>1020</v>
      </c>
      <c r="BP41" s="103" t="s">
        <v>959</v>
      </c>
      <c r="BQ41" s="103" t="s">
        <v>899</v>
      </c>
    </row>
    <row r="42" spans="1:69" ht="12.75" customHeight="1" x14ac:dyDescent="0.2">
      <c r="A42" s="103">
        <v>27</v>
      </c>
      <c r="F42" s="103" t="s">
        <v>3164</v>
      </c>
      <c r="G42" s="103" t="s">
        <v>3165</v>
      </c>
      <c r="H42" s="103" t="s">
        <v>3166</v>
      </c>
      <c r="I42" s="103" t="s">
        <v>3167</v>
      </c>
      <c r="J42" s="103" t="s">
        <v>3168</v>
      </c>
      <c r="K42" s="103" t="s">
        <v>3169</v>
      </c>
      <c r="L42" s="103" t="s">
        <v>3170</v>
      </c>
      <c r="M42" s="103" t="s">
        <v>3171</v>
      </c>
      <c r="N42" s="103" t="s">
        <v>3172</v>
      </c>
      <c r="O42" s="103" t="s">
        <v>3173</v>
      </c>
      <c r="P42" s="103" t="s">
        <v>3174</v>
      </c>
      <c r="Q42" s="103" t="s">
        <v>3175</v>
      </c>
      <c r="R42" s="103" t="s">
        <v>3176</v>
      </c>
      <c r="S42" s="103" t="s">
        <v>3177</v>
      </c>
      <c r="T42" s="103" t="s">
        <v>3178</v>
      </c>
      <c r="U42" s="103" t="s">
        <v>3179</v>
      </c>
      <c r="V42" s="103" t="s">
        <v>3180</v>
      </c>
      <c r="W42" s="103" t="s">
        <v>3181</v>
      </c>
      <c r="X42" s="103" t="s">
        <v>3182</v>
      </c>
      <c r="Y42" s="103" t="s">
        <v>3183</v>
      </c>
      <c r="Z42" s="103" t="s">
        <v>3184</v>
      </c>
      <c r="AA42" s="103" t="s">
        <v>3185</v>
      </c>
      <c r="AB42" s="103" t="s">
        <v>3186</v>
      </c>
      <c r="AC42" s="103" t="s">
        <v>3187</v>
      </c>
      <c r="AD42" s="103" t="s">
        <v>3188</v>
      </c>
      <c r="AE42" s="103" t="s">
        <v>3189</v>
      </c>
      <c r="AF42" s="103" t="s">
        <v>3190</v>
      </c>
      <c r="AG42" s="103" t="s">
        <v>3191</v>
      </c>
      <c r="AH42" s="103" t="s">
        <v>3192</v>
      </c>
      <c r="AI42" s="103" t="s">
        <v>3193</v>
      </c>
      <c r="AJ42" s="103" t="s">
        <v>3194</v>
      </c>
      <c r="AK42" s="103" t="s">
        <v>3195</v>
      </c>
      <c r="AL42" s="103" t="s">
        <v>692</v>
      </c>
      <c r="AM42" s="103" t="s">
        <v>3196</v>
      </c>
      <c r="AN42" s="103" t="s">
        <v>3197</v>
      </c>
      <c r="AO42" s="103" t="s">
        <v>3198</v>
      </c>
      <c r="AP42" s="103" t="s">
        <v>3199</v>
      </c>
      <c r="AQ42" s="103" t="s">
        <v>3200</v>
      </c>
      <c r="AR42" s="103" t="s">
        <v>3201</v>
      </c>
      <c r="AS42" s="103" t="s">
        <v>3202</v>
      </c>
      <c r="AT42" s="103" t="s">
        <v>691</v>
      </c>
      <c r="AU42" s="103" t="s">
        <v>690</v>
      </c>
      <c r="AV42" s="103" t="s">
        <v>3203</v>
      </c>
      <c r="AW42" s="103" t="s">
        <v>3204</v>
      </c>
      <c r="AX42" s="103" t="s">
        <v>3205</v>
      </c>
      <c r="AY42" s="103" t="s">
        <v>3206</v>
      </c>
      <c r="AZ42" s="103" t="s">
        <v>3207</v>
      </c>
      <c r="BA42" s="103" t="s">
        <v>3208</v>
      </c>
      <c r="BB42" s="103" t="s">
        <v>689</v>
      </c>
      <c r="BC42" s="103" t="s">
        <v>3209</v>
      </c>
      <c r="BD42" s="103" t="s">
        <v>3210</v>
      </c>
      <c r="BE42" s="103" t="s">
        <v>3211</v>
      </c>
      <c r="BF42" s="103" t="s">
        <v>3212</v>
      </c>
      <c r="BG42" s="103" t="s">
        <v>3213</v>
      </c>
      <c r="BH42" s="103" t="s">
        <v>3214</v>
      </c>
      <c r="BI42" s="103" t="s">
        <v>1388</v>
      </c>
      <c r="BJ42" s="103" t="s">
        <v>1327</v>
      </c>
      <c r="BK42" s="103" t="s">
        <v>1266</v>
      </c>
      <c r="BL42" s="103" t="s">
        <v>1205</v>
      </c>
      <c r="BM42" s="103" t="s">
        <v>1144</v>
      </c>
      <c r="BN42" s="103" t="s">
        <v>1084</v>
      </c>
      <c r="BO42" s="103" t="s">
        <v>1021</v>
      </c>
      <c r="BP42" s="103" t="s">
        <v>960</v>
      </c>
      <c r="BQ42" s="103" t="s">
        <v>900</v>
      </c>
    </row>
    <row r="43" spans="1:69" ht="12.75" customHeight="1" x14ac:dyDescent="0.2">
      <c r="A43" s="103">
        <v>26</v>
      </c>
      <c r="F43" s="103" t="s">
        <v>3215</v>
      </c>
      <c r="G43" s="103" t="s">
        <v>3216</v>
      </c>
      <c r="H43" s="103" t="s">
        <v>3217</v>
      </c>
      <c r="I43" s="103" t="s">
        <v>3218</v>
      </c>
      <c r="J43" s="103" t="s">
        <v>3219</v>
      </c>
      <c r="K43" s="103" t="s">
        <v>3220</v>
      </c>
      <c r="L43" s="103" t="s">
        <v>3221</v>
      </c>
      <c r="M43" s="103" t="s">
        <v>3222</v>
      </c>
      <c r="N43" s="103" t="s">
        <v>3223</v>
      </c>
      <c r="O43" s="103" t="s">
        <v>3224</v>
      </c>
      <c r="P43" s="103" t="s">
        <v>3225</v>
      </c>
      <c r="Q43" s="103" t="s">
        <v>3226</v>
      </c>
      <c r="R43" s="103" t="s">
        <v>3227</v>
      </c>
      <c r="S43" s="103" t="s">
        <v>3228</v>
      </c>
      <c r="T43" s="103" t="s">
        <v>3229</v>
      </c>
      <c r="U43" s="103" t="s">
        <v>3230</v>
      </c>
      <c r="V43" s="103" t="s">
        <v>3231</v>
      </c>
      <c r="W43" s="103" t="s">
        <v>3232</v>
      </c>
      <c r="X43" s="103" t="s">
        <v>3233</v>
      </c>
      <c r="Y43" s="103" t="s">
        <v>3234</v>
      </c>
      <c r="Z43" s="103" t="s">
        <v>3235</v>
      </c>
      <c r="AA43" s="103" t="s">
        <v>3236</v>
      </c>
      <c r="AB43" s="103" t="s">
        <v>3237</v>
      </c>
      <c r="AC43" s="103" t="s">
        <v>3238</v>
      </c>
      <c r="AD43" s="103" t="s">
        <v>3239</v>
      </c>
      <c r="AE43" s="103" t="s">
        <v>3240</v>
      </c>
      <c r="AF43" s="103" t="s">
        <v>3241</v>
      </c>
      <c r="AG43" s="103" t="s">
        <v>3242</v>
      </c>
      <c r="AH43" s="103" t="s">
        <v>3243</v>
      </c>
      <c r="AI43" s="103" t="s">
        <v>3244</v>
      </c>
      <c r="AJ43" s="103" t="s">
        <v>3245</v>
      </c>
      <c r="AK43" s="103" t="s">
        <v>3246</v>
      </c>
      <c r="AL43" s="103" t="s">
        <v>697</v>
      </c>
      <c r="AM43" s="103" t="s">
        <v>3247</v>
      </c>
      <c r="AN43" s="103" t="s">
        <v>3248</v>
      </c>
      <c r="AO43" s="103" t="s">
        <v>3249</v>
      </c>
      <c r="AP43" s="103" t="s">
        <v>3250</v>
      </c>
      <c r="AQ43" s="103" t="s">
        <v>3251</v>
      </c>
      <c r="AR43" s="103" t="s">
        <v>3252</v>
      </c>
      <c r="AS43" s="103" t="s">
        <v>3253</v>
      </c>
      <c r="AT43" s="103" t="s">
        <v>696</v>
      </c>
      <c r="AU43" s="103" t="s">
        <v>695</v>
      </c>
      <c r="AV43" s="103" t="s">
        <v>3254</v>
      </c>
      <c r="AW43" s="103" t="s">
        <v>3255</v>
      </c>
      <c r="AX43" s="103" t="s">
        <v>3256</v>
      </c>
      <c r="AY43" s="103" t="s">
        <v>3257</v>
      </c>
      <c r="AZ43" s="103" t="s">
        <v>3258</v>
      </c>
      <c r="BA43" s="103" t="s">
        <v>3259</v>
      </c>
      <c r="BB43" s="103" t="s">
        <v>694</v>
      </c>
      <c r="BC43" s="103" t="s">
        <v>3260</v>
      </c>
      <c r="BD43" s="103" t="s">
        <v>3261</v>
      </c>
      <c r="BE43" s="103" t="s">
        <v>3262</v>
      </c>
      <c r="BF43" s="103" t="s">
        <v>3263</v>
      </c>
      <c r="BG43" s="103" t="s">
        <v>3264</v>
      </c>
      <c r="BH43" s="103" t="s">
        <v>3265</v>
      </c>
      <c r="BI43" s="103" t="s">
        <v>1389</v>
      </c>
      <c r="BJ43" s="103" t="s">
        <v>1328</v>
      </c>
      <c r="BK43" s="103" t="s">
        <v>1267</v>
      </c>
      <c r="BL43" s="103" t="s">
        <v>1206</v>
      </c>
      <c r="BM43" s="103" t="s">
        <v>1145</v>
      </c>
      <c r="BN43" s="103" t="s">
        <v>1085</v>
      </c>
      <c r="BO43" s="103" t="s">
        <v>1022</v>
      </c>
      <c r="BP43" s="103" t="s">
        <v>961</v>
      </c>
      <c r="BQ43" s="103" t="s">
        <v>901</v>
      </c>
    </row>
    <row r="44" spans="1:69" ht="12.75" customHeight="1" x14ac:dyDescent="0.2">
      <c r="A44" s="103">
        <v>25</v>
      </c>
      <c r="F44" s="103" t="s">
        <v>3266</v>
      </c>
      <c r="G44" s="103" t="s">
        <v>3267</v>
      </c>
      <c r="H44" s="103" t="s">
        <v>3268</v>
      </c>
      <c r="I44" s="103" t="s">
        <v>3269</v>
      </c>
      <c r="J44" s="103" t="s">
        <v>3270</v>
      </c>
      <c r="K44" s="103" t="s">
        <v>3271</v>
      </c>
      <c r="L44" s="103" t="s">
        <v>3272</v>
      </c>
      <c r="M44" s="103" t="s">
        <v>3273</v>
      </c>
      <c r="N44" s="103" t="s">
        <v>3274</v>
      </c>
      <c r="O44" s="103" t="s">
        <v>3275</v>
      </c>
      <c r="P44" s="103" t="s">
        <v>3276</v>
      </c>
      <c r="Q44" s="103" t="s">
        <v>3277</v>
      </c>
      <c r="R44" s="103" t="s">
        <v>3278</v>
      </c>
      <c r="S44" s="103" t="s">
        <v>3279</v>
      </c>
      <c r="T44" s="103" t="s">
        <v>3280</v>
      </c>
      <c r="U44" s="103" t="s">
        <v>3281</v>
      </c>
      <c r="V44" s="103" t="s">
        <v>3282</v>
      </c>
      <c r="W44" s="103" t="s">
        <v>3283</v>
      </c>
      <c r="X44" s="103" t="s">
        <v>3284</v>
      </c>
      <c r="Y44" s="103" t="s">
        <v>3285</v>
      </c>
      <c r="Z44" s="103" t="s">
        <v>3286</v>
      </c>
      <c r="AA44" s="103" t="s">
        <v>3287</v>
      </c>
      <c r="AB44" s="103" t="s">
        <v>3288</v>
      </c>
      <c r="AC44" s="103" t="s">
        <v>3289</v>
      </c>
      <c r="AD44" s="103" t="s">
        <v>3290</v>
      </c>
      <c r="AE44" s="103" t="s">
        <v>3291</v>
      </c>
      <c r="AF44" s="103" t="s">
        <v>3292</v>
      </c>
      <c r="AG44" s="103" t="s">
        <v>3293</v>
      </c>
      <c r="AH44" s="103" t="s">
        <v>3294</v>
      </c>
      <c r="AI44" s="103" t="s">
        <v>3295</v>
      </c>
      <c r="AJ44" s="103" t="s">
        <v>3296</v>
      </c>
      <c r="AK44" s="103" t="s">
        <v>3297</v>
      </c>
      <c r="AL44" s="103" t="s">
        <v>702</v>
      </c>
      <c r="AM44" s="103" t="s">
        <v>3298</v>
      </c>
      <c r="AN44" s="103" t="s">
        <v>3299</v>
      </c>
      <c r="AO44" s="103" t="s">
        <v>3300</v>
      </c>
      <c r="AP44" s="103" t="s">
        <v>3301</v>
      </c>
      <c r="AQ44" s="103" t="s">
        <v>3302</v>
      </c>
      <c r="AR44" s="103" t="s">
        <v>3303</v>
      </c>
      <c r="AS44" s="103" t="s">
        <v>3304</v>
      </c>
      <c r="AT44" s="103" t="s">
        <v>701</v>
      </c>
      <c r="AU44" s="103" t="s">
        <v>700</v>
      </c>
      <c r="AV44" s="103" t="s">
        <v>3305</v>
      </c>
      <c r="AW44" s="103" t="s">
        <v>3306</v>
      </c>
      <c r="AX44" s="103" t="s">
        <v>3307</v>
      </c>
      <c r="AY44" s="103" t="s">
        <v>3308</v>
      </c>
      <c r="AZ44" s="103" t="s">
        <v>3309</v>
      </c>
      <c r="BA44" s="103" t="s">
        <v>3310</v>
      </c>
      <c r="BB44" s="103" t="s">
        <v>699</v>
      </c>
      <c r="BC44" s="103" t="s">
        <v>3311</v>
      </c>
      <c r="BD44" s="103" t="s">
        <v>3312</v>
      </c>
      <c r="BE44" s="103" t="s">
        <v>3313</v>
      </c>
      <c r="BF44" s="103" t="s">
        <v>3314</v>
      </c>
      <c r="BG44" s="103" t="s">
        <v>3315</v>
      </c>
      <c r="BH44" s="103" t="s">
        <v>3316</v>
      </c>
      <c r="BI44" s="103" t="s">
        <v>1390</v>
      </c>
      <c r="BJ44" s="103" t="s">
        <v>1329</v>
      </c>
      <c r="BK44" s="103" t="s">
        <v>1268</v>
      </c>
      <c r="BL44" s="103" t="s">
        <v>1207</v>
      </c>
      <c r="BM44" s="103" t="s">
        <v>1146</v>
      </c>
      <c r="BN44" s="103" t="s">
        <v>1086</v>
      </c>
      <c r="BO44" s="103" t="s">
        <v>1023</v>
      </c>
      <c r="BP44" s="103" t="s">
        <v>962</v>
      </c>
      <c r="BQ44" s="103" t="s">
        <v>902</v>
      </c>
    </row>
    <row r="45" spans="1:69" ht="12.75" customHeight="1" x14ac:dyDescent="0.2">
      <c r="A45" s="103">
        <v>24</v>
      </c>
      <c r="F45" s="103" t="s">
        <v>4623</v>
      </c>
      <c r="G45" s="103" t="s">
        <v>4624</v>
      </c>
      <c r="H45" s="103" t="s">
        <v>4625</v>
      </c>
      <c r="I45" s="103" t="s">
        <v>4626</v>
      </c>
      <c r="J45" s="103" t="s">
        <v>4627</v>
      </c>
      <c r="K45" s="103" t="s">
        <v>4628</v>
      </c>
      <c r="L45" s="103" t="s">
        <v>4629</v>
      </c>
      <c r="M45" s="103" t="s">
        <v>4630</v>
      </c>
      <c r="N45" s="103" t="s">
        <v>4631</v>
      </c>
      <c r="O45" s="103" t="s">
        <v>4632</v>
      </c>
      <c r="P45" s="103" t="s">
        <v>4633</v>
      </c>
      <c r="Q45" s="103" t="s">
        <v>4634</v>
      </c>
      <c r="R45" s="103" t="s">
        <v>4635</v>
      </c>
      <c r="S45" s="103" t="s">
        <v>4636</v>
      </c>
      <c r="T45" s="103" t="s">
        <v>4637</v>
      </c>
      <c r="U45" s="103" t="s">
        <v>4638</v>
      </c>
      <c r="V45" s="103" t="s">
        <v>4639</v>
      </c>
      <c r="W45" s="103" t="s">
        <v>4640</v>
      </c>
      <c r="X45" s="103" t="s">
        <v>4641</v>
      </c>
      <c r="Y45" s="103" t="s">
        <v>4642</v>
      </c>
      <c r="Z45" s="103" t="s">
        <v>4643</v>
      </c>
      <c r="AA45" s="103" t="s">
        <v>4644</v>
      </c>
      <c r="AB45" s="103" t="s">
        <v>4645</v>
      </c>
      <c r="AC45" s="103" t="s">
        <v>4646</v>
      </c>
      <c r="AD45" s="103" t="s">
        <v>4647</v>
      </c>
      <c r="AE45" s="103" t="s">
        <v>4648</v>
      </c>
      <c r="AF45" s="103" t="s">
        <v>4649</v>
      </c>
      <c r="AG45" s="103" t="s">
        <v>4650</v>
      </c>
      <c r="AH45" s="103" t="s">
        <v>4651</v>
      </c>
      <c r="AI45" s="103" t="s">
        <v>4652</v>
      </c>
      <c r="AJ45" s="103" t="s">
        <v>4653</v>
      </c>
      <c r="AK45" s="103" t="s">
        <v>4654</v>
      </c>
      <c r="AL45" s="103" t="s">
        <v>4655</v>
      </c>
      <c r="AM45" s="103" t="s">
        <v>4656</v>
      </c>
      <c r="AN45" s="103" t="s">
        <v>4657</v>
      </c>
      <c r="AO45" s="103" t="s">
        <v>3317</v>
      </c>
      <c r="AP45" s="103" t="s">
        <v>4658</v>
      </c>
      <c r="AQ45" s="103" t="s">
        <v>4659</v>
      </c>
      <c r="AR45" s="103" t="s">
        <v>4660</v>
      </c>
      <c r="AS45" s="103" t="s">
        <v>3318</v>
      </c>
      <c r="AT45" s="103" t="s">
        <v>705</v>
      </c>
      <c r="AU45" s="103" t="s">
        <v>704</v>
      </c>
      <c r="AV45" s="103" t="s">
        <v>4661</v>
      </c>
      <c r="AW45" s="103" t="s">
        <v>4662</v>
      </c>
      <c r="AX45" s="103" t="s">
        <v>4663</v>
      </c>
      <c r="AY45" s="103" t="s">
        <v>4664</v>
      </c>
      <c r="AZ45" s="103" t="s">
        <v>3319</v>
      </c>
      <c r="BA45" s="103" t="s">
        <v>3320</v>
      </c>
      <c r="BB45" s="103" t="s">
        <v>703</v>
      </c>
      <c r="BC45" s="103" t="s">
        <v>4665</v>
      </c>
      <c r="BD45" s="103" t="s">
        <v>4666</v>
      </c>
      <c r="BE45" s="103" t="s">
        <v>4667</v>
      </c>
      <c r="BF45" s="103" t="s">
        <v>4668</v>
      </c>
      <c r="BG45" s="103" t="s">
        <v>3321</v>
      </c>
      <c r="BH45" s="103" t="s">
        <v>3322</v>
      </c>
      <c r="BI45" s="103" t="s">
        <v>1391</v>
      </c>
      <c r="BJ45" s="103" t="s">
        <v>4669</v>
      </c>
      <c r="BK45" s="103" t="s">
        <v>4670</v>
      </c>
      <c r="BL45" s="103" t="s">
        <v>4671</v>
      </c>
      <c r="BM45" s="103" t="s">
        <v>4672</v>
      </c>
      <c r="BN45" s="103" t="s">
        <v>4673</v>
      </c>
      <c r="BO45" s="103" t="s">
        <v>1024</v>
      </c>
      <c r="BP45" s="103" t="s">
        <v>4674</v>
      </c>
      <c r="BQ45" s="103" t="s">
        <v>4675</v>
      </c>
    </row>
    <row r="46" spans="1:69" ht="12.75" customHeight="1" x14ac:dyDescent="0.2">
      <c r="A46" s="103">
        <v>23</v>
      </c>
      <c r="F46" s="103" t="s">
        <v>3323</v>
      </c>
      <c r="G46" s="103" t="s">
        <v>3324</v>
      </c>
      <c r="H46" s="103" t="s">
        <v>3325</v>
      </c>
      <c r="I46" s="103" t="s">
        <v>3326</v>
      </c>
      <c r="J46" s="103" t="s">
        <v>3327</v>
      </c>
      <c r="K46" s="103" t="s">
        <v>3328</v>
      </c>
      <c r="L46" s="103" t="s">
        <v>3329</v>
      </c>
      <c r="M46" s="103" t="s">
        <v>3330</v>
      </c>
      <c r="N46" s="103" t="s">
        <v>3331</v>
      </c>
      <c r="O46" s="103" t="s">
        <v>3332</v>
      </c>
      <c r="P46" s="103" t="s">
        <v>3333</v>
      </c>
      <c r="Q46" s="103" t="s">
        <v>3334</v>
      </c>
      <c r="R46" s="103" t="s">
        <v>3335</v>
      </c>
      <c r="S46" s="103" t="s">
        <v>3336</v>
      </c>
      <c r="T46" s="103" t="s">
        <v>3337</v>
      </c>
      <c r="U46" s="103" t="s">
        <v>3338</v>
      </c>
      <c r="V46" s="103" t="s">
        <v>3339</v>
      </c>
      <c r="W46" s="103" t="s">
        <v>3340</v>
      </c>
      <c r="X46" s="103" t="s">
        <v>3341</v>
      </c>
      <c r="Y46" s="103" t="s">
        <v>3342</v>
      </c>
      <c r="Z46" s="103" t="s">
        <v>3343</v>
      </c>
      <c r="AA46" s="103" t="s">
        <v>3344</v>
      </c>
      <c r="AB46" s="103" t="s">
        <v>3345</v>
      </c>
      <c r="AC46" s="103" t="s">
        <v>3346</v>
      </c>
      <c r="AD46" s="103" t="s">
        <v>3347</v>
      </c>
      <c r="AE46" s="103" t="s">
        <v>3348</v>
      </c>
      <c r="AF46" s="103" t="s">
        <v>3349</v>
      </c>
      <c r="AG46" s="103" t="s">
        <v>3350</v>
      </c>
      <c r="AH46" s="103" t="s">
        <v>3351</v>
      </c>
      <c r="AI46" s="103" t="s">
        <v>3352</v>
      </c>
      <c r="AJ46" s="103" t="s">
        <v>3353</v>
      </c>
      <c r="AK46" s="103" t="s">
        <v>3354</v>
      </c>
      <c r="AL46" s="103" t="s">
        <v>709</v>
      </c>
      <c r="AM46" s="103" t="s">
        <v>3355</v>
      </c>
      <c r="AN46" s="103" t="s">
        <v>3356</v>
      </c>
      <c r="AO46" s="103" t="s">
        <v>3357</v>
      </c>
      <c r="AP46" s="103" t="s">
        <v>3358</v>
      </c>
      <c r="AQ46" s="103" t="s">
        <v>3359</v>
      </c>
      <c r="AR46" s="103" t="s">
        <v>3360</v>
      </c>
      <c r="AS46" s="103" t="s">
        <v>3361</v>
      </c>
      <c r="AT46" s="103" t="s">
        <v>708</v>
      </c>
      <c r="AU46" s="103" t="s">
        <v>707</v>
      </c>
      <c r="AV46" s="103" t="s">
        <v>3362</v>
      </c>
      <c r="AW46" s="103" t="s">
        <v>3363</v>
      </c>
      <c r="AX46" s="103" t="s">
        <v>3364</v>
      </c>
      <c r="AY46" s="103" t="s">
        <v>3365</v>
      </c>
      <c r="AZ46" s="103" t="s">
        <v>3366</v>
      </c>
      <c r="BA46" s="103" t="s">
        <v>3367</v>
      </c>
      <c r="BB46" s="103" t="s">
        <v>706</v>
      </c>
      <c r="BC46" s="103" t="s">
        <v>3368</v>
      </c>
      <c r="BD46" s="103" t="s">
        <v>3369</v>
      </c>
      <c r="BE46" s="103" t="s">
        <v>3370</v>
      </c>
      <c r="BF46" s="103" t="s">
        <v>3371</v>
      </c>
      <c r="BG46" s="103" t="s">
        <v>3372</v>
      </c>
      <c r="BH46" s="103" t="s">
        <v>3373</v>
      </c>
      <c r="BI46" s="103" t="s">
        <v>1392</v>
      </c>
      <c r="BJ46" s="103" t="s">
        <v>1330</v>
      </c>
      <c r="BK46" s="103" t="s">
        <v>1269</v>
      </c>
      <c r="BL46" s="103" t="s">
        <v>1208</v>
      </c>
      <c r="BM46" s="103" t="s">
        <v>1147</v>
      </c>
      <c r="BN46" s="103" t="s">
        <v>1087</v>
      </c>
      <c r="BO46" s="103" t="s">
        <v>1025</v>
      </c>
      <c r="BP46" s="103" t="s">
        <v>963</v>
      </c>
      <c r="BQ46" s="103" t="s">
        <v>903</v>
      </c>
    </row>
    <row r="47" spans="1:69" ht="12.75" customHeight="1" x14ac:dyDescent="0.2">
      <c r="A47" s="103">
        <v>22</v>
      </c>
      <c r="F47" s="103" t="s">
        <v>3374</v>
      </c>
      <c r="G47" s="103" t="s">
        <v>3375</v>
      </c>
      <c r="H47" s="103" t="s">
        <v>3376</v>
      </c>
      <c r="I47" s="103" t="s">
        <v>3377</v>
      </c>
      <c r="J47" s="103" t="s">
        <v>3378</v>
      </c>
      <c r="K47" s="103" t="s">
        <v>3379</v>
      </c>
      <c r="L47" s="103" t="s">
        <v>3380</v>
      </c>
      <c r="M47" s="103" t="s">
        <v>3381</v>
      </c>
      <c r="N47" s="103" t="s">
        <v>3382</v>
      </c>
      <c r="O47" s="103" t="s">
        <v>3383</v>
      </c>
      <c r="P47" s="103" t="s">
        <v>3384</v>
      </c>
      <c r="Q47" s="103" t="s">
        <v>3385</v>
      </c>
      <c r="R47" s="103" t="s">
        <v>3386</v>
      </c>
      <c r="S47" s="103" t="s">
        <v>3387</v>
      </c>
      <c r="T47" s="103" t="s">
        <v>3388</v>
      </c>
      <c r="U47" s="103" t="s">
        <v>3389</v>
      </c>
      <c r="V47" s="103" t="s">
        <v>3390</v>
      </c>
      <c r="W47" s="103" t="s">
        <v>3391</v>
      </c>
      <c r="X47" s="103" t="s">
        <v>3392</v>
      </c>
      <c r="Y47" s="103" t="s">
        <v>3393</v>
      </c>
      <c r="Z47" s="103" t="s">
        <v>3394</v>
      </c>
      <c r="AA47" s="103" t="s">
        <v>3395</v>
      </c>
      <c r="AB47" s="103" t="s">
        <v>3396</v>
      </c>
      <c r="AC47" s="103" t="s">
        <v>3397</v>
      </c>
      <c r="AD47" s="103" t="s">
        <v>3398</v>
      </c>
      <c r="AE47" s="103" t="s">
        <v>3399</v>
      </c>
      <c r="AF47" s="103" t="s">
        <v>3400</v>
      </c>
      <c r="AG47" s="103" t="s">
        <v>3401</v>
      </c>
      <c r="AH47" s="103" t="s">
        <v>3402</v>
      </c>
      <c r="AI47" s="103" t="s">
        <v>3403</v>
      </c>
      <c r="AJ47" s="103" t="s">
        <v>3404</v>
      </c>
      <c r="AK47" s="103" t="s">
        <v>3405</v>
      </c>
      <c r="AL47" s="103" t="s">
        <v>714</v>
      </c>
      <c r="AM47" s="103" t="s">
        <v>3406</v>
      </c>
      <c r="AN47" s="103" t="s">
        <v>3407</v>
      </c>
      <c r="AO47" s="103" t="s">
        <v>3408</v>
      </c>
      <c r="AP47" s="103" t="s">
        <v>3409</v>
      </c>
      <c r="AQ47" s="103" t="s">
        <v>3410</v>
      </c>
      <c r="AR47" s="103" t="s">
        <v>3411</v>
      </c>
      <c r="AS47" s="103" t="s">
        <v>3412</v>
      </c>
      <c r="AT47" s="103" t="s">
        <v>713</v>
      </c>
      <c r="AU47" s="103" t="s">
        <v>712</v>
      </c>
      <c r="AV47" s="103" t="s">
        <v>3413</v>
      </c>
      <c r="AW47" s="103" t="s">
        <v>3414</v>
      </c>
      <c r="AX47" s="103" t="s">
        <v>3415</v>
      </c>
      <c r="AY47" s="103" t="s">
        <v>3416</v>
      </c>
      <c r="AZ47" s="103" t="s">
        <v>3417</v>
      </c>
      <c r="BA47" s="103" t="s">
        <v>3418</v>
      </c>
      <c r="BB47" s="103" t="s">
        <v>711</v>
      </c>
      <c r="BC47" s="103" t="s">
        <v>3419</v>
      </c>
      <c r="BD47" s="103" t="s">
        <v>3420</v>
      </c>
      <c r="BE47" s="103" t="s">
        <v>3421</v>
      </c>
      <c r="BF47" s="103" t="s">
        <v>3422</v>
      </c>
      <c r="BG47" s="103" t="s">
        <v>3423</v>
      </c>
      <c r="BH47" s="103" t="s">
        <v>3424</v>
      </c>
      <c r="BI47" s="103" t="s">
        <v>1393</v>
      </c>
      <c r="BJ47" s="103" t="s">
        <v>1331</v>
      </c>
      <c r="BK47" s="103" t="s">
        <v>1270</v>
      </c>
      <c r="BL47" s="103" t="s">
        <v>1209</v>
      </c>
      <c r="BM47" s="103" t="s">
        <v>1148</v>
      </c>
      <c r="BN47" s="103" t="s">
        <v>1088</v>
      </c>
      <c r="BO47" s="103" t="s">
        <v>1026</v>
      </c>
      <c r="BP47" s="103" t="s">
        <v>964</v>
      </c>
      <c r="BQ47" s="103" t="s">
        <v>904</v>
      </c>
    </row>
    <row r="48" spans="1:69" ht="12.75" customHeight="1" x14ac:dyDescent="0.2">
      <c r="A48" s="103">
        <v>21</v>
      </c>
      <c r="F48" s="103" t="s">
        <v>3425</v>
      </c>
      <c r="G48" s="103" t="s">
        <v>3426</v>
      </c>
      <c r="H48" s="103" t="s">
        <v>3427</v>
      </c>
      <c r="I48" s="103" t="s">
        <v>3428</v>
      </c>
      <c r="J48" s="103" t="s">
        <v>3429</v>
      </c>
      <c r="K48" s="103" t="s">
        <v>3430</v>
      </c>
      <c r="L48" s="103" t="s">
        <v>3431</v>
      </c>
      <c r="M48" s="103" t="s">
        <v>3432</v>
      </c>
      <c r="N48" s="103" t="s">
        <v>3433</v>
      </c>
      <c r="O48" s="103" t="s">
        <v>3434</v>
      </c>
      <c r="P48" s="103" t="s">
        <v>3435</v>
      </c>
      <c r="Q48" s="103" t="s">
        <v>3436</v>
      </c>
      <c r="R48" s="103" t="s">
        <v>3437</v>
      </c>
      <c r="S48" s="103" t="s">
        <v>3438</v>
      </c>
      <c r="T48" s="103" t="s">
        <v>3439</v>
      </c>
      <c r="U48" s="103" t="s">
        <v>3440</v>
      </c>
      <c r="V48" s="103" t="s">
        <v>3441</v>
      </c>
      <c r="W48" s="103" t="s">
        <v>3442</v>
      </c>
      <c r="X48" s="103" t="s">
        <v>3443</v>
      </c>
      <c r="Y48" s="103" t="s">
        <v>3444</v>
      </c>
      <c r="Z48" s="103" t="s">
        <v>3445</v>
      </c>
      <c r="AA48" s="103" t="s">
        <v>3446</v>
      </c>
      <c r="AB48" s="103" t="s">
        <v>3447</v>
      </c>
      <c r="AC48" s="103" t="s">
        <v>3448</v>
      </c>
      <c r="AD48" s="103" t="s">
        <v>3449</v>
      </c>
      <c r="AE48" s="103" t="s">
        <v>3450</v>
      </c>
      <c r="AF48" s="103" t="s">
        <v>3451</v>
      </c>
      <c r="AG48" s="103" t="s">
        <v>3452</v>
      </c>
      <c r="AH48" s="103" t="s">
        <v>3453</v>
      </c>
      <c r="AI48" s="103" t="s">
        <v>3454</v>
      </c>
      <c r="AJ48" s="103" t="s">
        <v>3455</v>
      </c>
      <c r="AK48" s="103" t="s">
        <v>3456</v>
      </c>
      <c r="AL48" s="103" t="s">
        <v>719</v>
      </c>
      <c r="AM48" s="103" t="s">
        <v>3457</v>
      </c>
      <c r="AN48" s="103" t="s">
        <v>3458</v>
      </c>
      <c r="AO48" s="103" t="s">
        <v>3459</v>
      </c>
      <c r="AP48" s="103" t="s">
        <v>3460</v>
      </c>
      <c r="AQ48" s="103" t="s">
        <v>3461</v>
      </c>
      <c r="AR48" s="103" t="s">
        <v>3462</v>
      </c>
      <c r="AS48" s="103" t="s">
        <v>3463</v>
      </c>
      <c r="AT48" s="103" t="s">
        <v>718</v>
      </c>
      <c r="AU48" s="103" t="s">
        <v>717</v>
      </c>
      <c r="AV48" s="103" t="s">
        <v>3464</v>
      </c>
      <c r="AW48" s="103" t="s">
        <v>3465</v>
      </c>
      <c r="AX48" s="103" t="s">
        <v>3466</v>
      </c>
      <c r="AY48" s="103" t="s">
        <v>3467</v>
      </c>
      <c r="AZ48" s="103" t="s">
        <v>3468</v>
      </c>
      <c r="BA48" s="103" t="s">
        <v>3469</v>
      </c>
      <c r="BB48" s="103" t="s">
        <v>716</v>
      </c>
      <c r="BC48" s="103" t="s">
        <v>3470</v>
      </c>
      <c r="BD48" s="103" t="s">
        <v>3471</v>
      </c>
      <c r="BE48" s="103" t="s">
        <v>3472</v>
      </c>
      <c r="BF48" s="103" t="s">
        <v>3473</v>
      </c>
      <c r="BG48" s="103" t="s">
        <v>3474</v>
      </c>
      <c r="BH48" s="103" t="s">
        <v>3475</v>
      </c>
      <c r="BI48" s="103" t="s">
        <v>1394</v>
      </c>
      <c r="BJ48" s="103" t="s">
        <v>1332</v>
      </c>
      <c r="BK48" s="103" t="s">
        <v>1271</v>
      </c>
      <c r="BL48" s="103" t="s">
        <v>1210</v>
      </c>
      <c r="BM48" s="103" t="s">
        <v>1149</v>
      </c>
      <c r="BN48" s="103" t="s">
        <v>1089</v>
      </c>
      <c r="BO48" s="103" t="s">
        <v>1027</v>
      </c>
      <c r="BP48" s="103" t="s">
        <v>965</v>
      </c>
      <c r="BQ48" s="103" t="s">
        <v>905</v>
      </c>
    </row>
    <row r="49" spans="1:69" ht="12.75" customHeight="1" x14ac:dyDescent="0.2">
      <c r="A49" s="103">
        <v>20</v>
      </c>
      <c r="F49" s="103" t="s">
        <v>3476</v>
      </c>
      <c r="G49" s="103" t="s">
        <v>3477</v>
      </c>
      <c r="H49" s="103" t="s">
        <v>3478</v>
      </c>
      <c r="I49" s="103" t="s">
        <v>3479</v>
      </c>
      <c r="J49" s="103" t="s">
        <v>3480</v>
      </c>
      <c r="K49" s="103" t="s">
        <v>3481</v>
      </c>
      <c r="L49" s="103" t="s">
        <v>3482</v>
      </c>
      <c r="M49" s="103" t="s">
        <v>3483</v>
      </c>
      <c r="N49" s="103" t="s">
        <v>3484</v>
      </c>
      <c r="O49" s="103" t="s">
        <v>3485</v>
      </c>
      <c r="P49" s="103" t="s">
        <v>3486</v>
      </c>
      <c r="Q49" s="103" t="s">
        <v>3487</v>
      </c>
      <c r="R49" s="103" t="s">
        <v>3488</v>
      </c>
      <c r="S49" s="103" t="s">
        <v>3489</v>
      </c>
      <c r="T49" s="103" t="s">
        <v>3490</v>
      </c>
      <c r="U49" s="103" t="s">
        <v>3491</v>
      </c>
      <c r="V49" s="103" t="s">
        <v>3492</v>
      </c>
      <c r="W49" s="103" t="s">
        <v>3493</v>
      </c>
      <c r="X49" s="103" t="s">
        <v>3494</v>
      </c>
      <c r="Y49" s="103" t="s">
        <v>3495</v>
      </c>
      <c r="Z49" s="103" t="s">
        <v>3496</v>
      </c>
      <c r="AA49" s="103" t="s">
        <v>3497</v>
      </c>
      <c r="AB49" s="103" t="s">
        <v>3498</v>
      </c>
      <c r="AC49" s="103" t="s">
        <v>3499</v>
      </c>
      <c r="AD49" s="103" t="s">
        <v>3500</v>
      </c>
      <c r="AE49" s="103" t="s">
        <v>3501</v>
      </c>
      <c r="AF49" s="103" t="s">
        <v>3502</v>
      </c>
      <c r="AG49" s="103" t="s">
        <v>3503</v>
      </c>
      <c r="AH49" s="103" t="s">
        <v>3504</v>
      </c>
      <c r="AI49" s="103" t="s">
        <v>3505</v>
      </c>
      <c r="AJ49" s="103" t="s">
        <v>3506</v>
      </c>
      <c r="AK49" s="103" t="s">
        <v>3507</v>
      </c>
      <c r="AL49" s="103" t="s">
        <v>725</v>
      </c>
      <c r="AM49" s="103" t="s">
        <v>3508</v>
      </c>
      <c r="AN49" s="103" t="s">
        <v>3509</v>
      </c>
      <c r="AO49" s="103" t="s">
        <v>3510</v>
      </c>
      <c r="AP49" s="103" t="s">
        <v>3511</v>
      </c>
      <c r="AQ49" s="103" t="s">
        <v>3512</v>
      </c>
      <c r="AR49" s="103" t="s">
        <v>3513</v>
      </c>
      <c r="AS49" s="103" t="s">
        <v>3514</v>
      </c>
      <c r="AT49" s="103" t="s">
        <v>723</v>
      </c>
      <c r="AU49" s="103" t="s">
        <v>722</v>
      </c>
      <c r="AV49" s="103" t="s">
        <v>3515</v>
      </c>
      <c r="AW49" s="103" t="s">
        <v>3516</v>
      </c>
      <c r="AX49" s="103" t="s">
        <v>3517</v>
      </c>
      <c r="AY49" s="103" t="s">
        <v>3518</v>
      </c>
      <c r="AZ49" s="103" t="s">
        <v>3519</v>
      </c>
      <c r="BA49" s="103" t="s">
        <v>3520</v>
      </c>
      <c r="BB49" s="103" t="s">
        <v>721</v>
      </c>
      <c r="BC49" s="103" t="s">
        <v>3521</v>
      </c>
      <c r="BD49" s="103" t="s">
        <v>3522</v>
      </c>
      <c r="BE49" s="103" t="s">
        <v>3523</v>
      </c>
      <c r="BF49" s="103" t="s">
        <v>3524</v>
      </c>
      <c r="BG49" s="103" t="s">
        <v>3525</v>
      </c>
      <c r="BH49" s="103" t="s">
        <v>3526</v>
      </c>
      <c r="BI49" s="103" t="s">
        <v>1395</v>
      </c>
      <c r="BJ49" s="103" t="s">
        <v>1333</v>
      </c>
      <c r="BK49" s="103" t="s">
        <v>1272</v>
      </c>
      <c r="BL49" s="103" t="s">
        <v>1211</v>
      </c>
      <c r="BM49" s="103" t="s">
        <v>1150</v>
      </c>
      <c r="BN49" s="103" t="s">
        <v>724</v>
      </c>
      <c r="BO49" s="103" t="s">
        <v>1028</v>
      </c>
      <c r="BP49" s="103" t="s">
        <v>966</v>
      </c>
      <c r="BQ49" s="103" t="s">
        <v>906</v>
      </c>
    </row>
    <row r="50" spans="1:69" ht="12.75" customHeight="1" x14ac:dyDescent="0.2">
      <c r="A50" s="103">
        <v>19</v>
      </c>
      <c r="F50" s="103" t="s">
        <v>3527</v>
      </c>
      <c r="G50" s="103" t="s">
        <v>3528</v>
      </c>
      <c r="H50" s="103" t="s">
        <v>3529</v>
      </c>
      <c r="I50" s="103" t="s">
        <v>3530</v>
      </c>
      <c r="J50" s="103" t="s">
        <v>3531</v>
      </c>
      <c r="K50" s="103" t="s">
        <v>3532</v>
      </c>
      <c r="L50" s="103" t="s">
        <v>3533</v>
      </c>
      <c r="M50" s="103" t="s">
        <v>3534</v>
      </c>
      <c r="N50" s="103" t="s">
        <v>3535</v>
      </c>
      <c r="O50" s="103" t="s">
        <v>3536</v>
      </c>
      <c r="P50" s="103" t="s">
        <v>3537</v>
      </c>
      <c r="Q50" s="103" t="s">
        <v>3538</v>
      </c>
      <c r="R50" s="103" t="s">
        <v>3539</v>
      </c>
      <c r="S50" s="103" t="s">
        <v>3540</v>
      </c>
      <c r="T50" s="103" t="s">
        <v>3541</v>
      </c>
      <c r="U50" s="103" t="s">
        <v>3542</v>
      </c>
      <c r="V50" s="103" t="s">
        <v>3543</v>
      </c>
      <c r="W50" s="103" t="s">
        <v>3544</v>
      </c>
      <c r="X50" s="103" t="s">
        <v>3545</v>
      </c>
      <c r="Y50" s="103" t="s">
        <v>3546</v>
      </c>
      <c r="Z50" s="103" t="s">
        <v>3547</v>
      </c>
      <c r="AA50" s="103" t="s">
        <v>3548</v>
      </c>
      <c r="AB50" s="103" t="s">
        <v>3549</v>
      </c>
      <c r="AC50" s="103" t="s">
        <v>3550</v>
      </c>
      <c r="AD50" s="103" t="s">
        <v>3551</v>
      </c>
      <c r="AE50" s="103" t="s">
        <v>3552</v>
      </c>
      <c r="AF50" s="103" t="s">
        <v>3553</v>
      </c>
      <c r="AG50" s="103" t="s">
        <v>3554</v>
      </c>
      <c r="AH50" s="103" t="s">
        <v>3555</v>
      </c>
      <c r="AI50" s="103" t="s">
        <v>3556</v>
      </c>
      <c r="AJ50" s="103" t="s">
        <v>3557</v>
      </c>
      <c r="AK50" s="103" t="s">
        <v>3558</v>
      </c>
      <c r="AL50" s="103" t="s">
        <v>730</v>
      </c>
      <c r="AM50" s="103" t="s">
        <v>3559</v>
      </c>
      <c r="AN50" s="103" t="s">
        <v>3560</v>
      </c>
      <c r="AO50" s="103" t="s">
        <v>3561</v>
      </c>
      <c r="AP50" s="103" t="s">
        <v>3562</v>
      </c>
      <c r="AQ50" s="103" t="s">
        <v>3563</v>
      </c>
      <c r="AR50" s="103" t="s">
        <v>3564</v>
      </c>
      <c r="AS50" s="103" t="s">
        <v>3565</v>
      </c>
      <c r="AT50" s="103" t="s">
        <v>729</v>
      </c>
      <c r="AU50" s="103" t="s">
        <v>728</v>
      </c>
      <c r="AV50" s="103" t="s">
        <v>3566</v>
      </c>
      <c r="AW50" s="103" t="s">
        <v>3567</v>
      </c>
      <c r="AX50" s="103" t="s">
        <v>3568</v>
      </c>
      <c r="AY50" s="103" t="s">
        <v>3569</v>
      </c>
      <c r="AZ50" s="103" t="s">
        <v>3570</v>
      </c>
      <c r="BA50" s="103" t="s">
        <v>3571</v>
      </c>
      <c r="BB50" s="103" t="s">
        <v>727</v>
      </c>
      <c r="BC50" s="103" t="s">
        <v>3572</v>
      </c>
      <c r="BD50" s="103" t="s">
        <v>3573</v>
      </c>
      <c r="BE50" s="103" t="s">
        <v>3574</v>
      </c>
      <c r="BF50" s="103" t="s">
        <v>3575</v>
      </c>
      <c r="BG50" s="103" t="s">
        <v>3576</v>
      </c>
      <c r="BH50" s="103" t="s">
        <v>3577</v>
      </c>
      <c r="BI50" s="103" t="s">
        <v>1396</v>
      </c>
      <c r="BJ50" s="103" t="s">
        <v>1334</v>
      </c>
      <c r="BK50" s="103" t="s">
        <v>1273</v>
      </c>
      <c r="BL50" s="103" t="s">
        <v>1212</v>
      </c>
      <c r="BM50" s="103" t="s">
        <v>1151</v>
      </c>
      <c r="BN50" s="103" t="s">
        <v>1090</v>
      </c>
      <c r="BO50" s="103" t="s">
        <v>1029</v>
      </c>
      <c r="BP50" s="103" t="s">
        <v>967</v>
      </c>
      <c r="BQ50" s="103" t="s">
        <v>907</v>
      </c>
    </row>
    <row r="51" spans="1:69" ht="12.75" customHeight="1" x14ac:dyDescent="0.2">
      <c r="A51" s="103">
        <v>18</v>
      </c>
      <c r="F51" s="103" t="s">
        <v>3578</v>
      </c>
      <c r="G51" s="103" t="s">
        <v>3579</v>
      </c>
      <c r="H51" s="103" t="s">
        <v>3580</v>
      </c>
      <c r="I51" s="103" t="s">
        <v>3581</v>
      </c>
      <c r="J51" s="103" t="s">
        <v>3582</v>
      </c>
      <c r="K51" s="103" t="s">
        <v>3583</v>
      </c>
      <c r="L51" s="103" t="s">
        <v>3584</v>
      </c>
      <c r="M51" s="103" t="s">
        <v>3585</v>
      </c>
      <c r="N51" s="103" t="s">
        <v>3586</v>
      </c>
      <c r="O51" s="103" t="s">
        <v>3587</v>
      </c>
      <c r="P51" s="103" t="s">
        <v>3588</v>
      </c>
      <c r="Q51" s="103" t="s">
        <v>3589</v>
      </c>
      <c r="R51" s="103" t="s">
        <v>3590</v>
      </c>
      <c r="S51" s="103" t="s">
        <v>3591</v>
      </c>
      <c r="T51" s="103" t="s">
        <v>3592</v>
      </c>
      <c r="U51" s="103" t="s">
        <v>3593</v>
      </c>
      <c r="V51" s="103" t="s">
        <v>3594</v>
      </c>
      <c r="W51" s="103" t="s">
        <v>3595</v>
      </c>
      <c r="X51" s="103" t="s">
        <v>3596</v>
      </c>
      <c r="Y51" s="103" t="s">
        <v>3597</v>
      </c>
      <c r="Z51" s="103" t="s">
        <v>3598</v>
      </c>
      <c r="AA51" s="103" t="s">
        <v>3599</v>
      </c>
      <c r="AB51" s="103" t="s">
        <v>3600</v>
      </c>
      <c r="AC51" s="103" t="s">
        <v>3601</v>
      </c>
      <c r="AD51" s="103" t="s">
        <v>3602</v>
      </c>
      <c r="AE51" s="103" t="s">
        <v>3603</v>
      </c>
      <c r="AF51" s="103" t="s">
        <v>3604</v>
      </c>
      <c r="AG51" s="103" t="s">
        <v>3605</v>
      </c>
      <c r="AH51" s="103" t="s">
        <v>3606</v>
      </c>
      <c r="AI51" s="103" t="s">
        <v>3607</v>
      </c>
      <c r="AJ51" s="103" t="s">
        <v>3608</v>
      </c>
      <c r="AK51" s="103" t="s">
        <v>3609</v>
      </c>
      <c r="AL51" s="103" t="s">
        <v>734</v>
      </c>
      <c r="AM51" s="103" t="s">
        <v>3610</v>
      </c>
      <c r="AN51" s="103" t="s">
        <v>3611</v>
      </c>
      <c r="AO51" s="103" t="s">
        <v>3612</v>
      </c>
      <c r="AP51" s="103" t="s">
        <v>3613</v>
      </c>
      <c r="AQ51" s="103" t="s">
        <v>3614</v>
      </c>
      <c r="AR51" s="103" t="s">
        <v>3615</v>
      </c>
      <c r="AS51" s="103" t="s">
        <v>3616</v>
      </c>
      <c r="AT51" s="103" t="s">
        <v>733</v>
      </c>
      <c r="AU51" s="103" t="s">
        <v>3617</v>
      </c>
      <c r="AV51" s="103" t="s">
        <v>3618</v>
      </c>
      <c r="AW51" s="103" t="s">
        <v>3619</v>
      </c>
      <c r="AX51" s="103" t="s">
        <v>3620</v>
      </c>
      <c r="AY51" s="103" t="s">
        <v>3621</v>
      </c>
      <c r="AZ51" s="103" t="s">
        <v>3622</v>
      </c>
      <c r="BA51" s="103" t="s">
        <v>3623</v>
      </c>
      <c r="BB51" s="103" t="s">
        <v>732</v>
      </c>
      <c r="BC51" s="103" t="s">
        <v>3624</v>
      </c>
      <c r="BD51" s="103" t="s">
        <v>3625</v>
      </c>
      <c r="BE51" s="103" t="s">
        <v>3626</v>
      </c>
      <c r="BF51" s="103" t="s">
        <v>3627</v>
      </c>
      <c r="BG51" s="103" t="s">
        <v>3628</v>
      </c>
      <c r="BH51" s="103" t="s">
        <v>3629</v>
      </c>
      <c r="BI51" s="103" t="s">
        <v>1397</v>
      </c>
      <c r="BJ51" s="103" t="s">
        <v>1335</v>
      </c>
      <c r="BK51" s="103" t="s">
        <v>1274</v>
      </c>
      <c r="BL51" s="103" t="s">
        <v>1213</v>
      </c>
      <c r="BM51" s="103" t="s">
        <v>1152</v>
      </c>
      <c r="BN51" s="103" t="s">
        <v>1091</v>
      </c>
      <c r="BO51" s="103" t="s">
        <v>1030</v>
      </c>
      <c r="BP51" s="103" t="s">
        <v>968</v>
      </c>
      <c r="BQ51" s="103" t="s">
        <v>908</v>
      </c>
    </row>
    <row r="52" spans="1:69" ht="12.75" customHeight="1" x14ac:dyDescent="0.2">
      <c r="A52" s="103">
        <v>17</v>
      </c>
      <c r="F52" s="103" t="s">
        <v>3630</v>
      </c>
      <c r="G52" s="103" t="s">
        <v>3631</v>
      </c>
      <c r="H52" s="103" t="s">
        <v>3632</v>
      </c>
      <c r="I52" s="103" t="s">
        <v>3633</v>
      </c>
      <c r="J52" s="103" t="s">
        <v>3634</v>
      </c>
      <c r="K52" s="103" t="s">
        <v>3635</v>
      </c>
      <c r="L52" s="103" t="s">
        <v>3636</v>
      </c>
      <c r="M52" s="103" t="s">
        <v>3637</v>
      </c>
      <c r="N52" s="103" t="s">
        <v>3638</v>
      </c>
      <c r="O52" s="103" t="s">
        <v>3639</v>
      </c>
      <c r="P52" s="103" t="s">
        <v>3640</v>
      </c>
      <c r="Q52" s="103" t="s">
        <v>3641</v>
      </c>
      <c r="R52" s="103" t="s">
        <v>3642</v>
      </c>
      <c r="S52" s="103" t="s">
        <v>3643</v>
      </c>
      <c r="T52" s="103" t="s">
        <v>3644</v>
      </c>
      <c r="U52" s="103" t="s">
        <v>3645</v>
      </c>
      <c r="V52" s="103" t="s">
        <v>3646</v>
      </c>
      <c r="W52" s="103" t="s">
        <v>3647</v>
      </c>
      <c r="X52" s="103" t="s">
        <v>3648</v>
      </c>
      <c r="Y52" s="103" t="s">
        <v>3649</v>
      </c>
      <c r="Z52" s="103" t="s">
        <v>3650</v>
      </c>
      <c r="AA52" s="103" t="s">
        <v>3651</v>
      </c>
      <c r="AB52" s="103" t="s">
        <v>3652</v>
      </c>
      <c r="AC52" s="103" t="s">
        <v>3653</v>
      </c>
      <c r="AD52" s="103" t="s">
        <v>3654</v>
      </c>
      <c r="AE52" s="103" t="s">
        <v>3655</v>
      </c>
      <c r="AF52" s="103" t="s">
        <v>3656</v>
      </c>
      <c r="AG52" s="103" t="s">
        <v>3657</v>
      </c>
      <c r="AH52" s="103" t="s">
        <v>3658</v>
      </c>
      <c r="AI52" s="103" t="s">
        <v>3659</v>
      </c>
      <c r="AJ52" s="103" t="s">
        <v>3660</v>
      </c>
      <c r="AK52" s="103" t="s">
        <v>3661</v>
      </c>
      <c r="AL52" s="103" t="s">
        <v>738</v>
      </c>
      <c r="AM52" s="103" t="s">
        <v>3662</v>
      </c>
      <c r="AN52" s="103" t="s">
        <v>3663</v>
      </c>
      <c r="AO52" s="103" t="s">
        <v>3664</v>
      </c>
      <c r="AP52" s="103" t="s">
        <v>3665</v>
      </c>
      <c r="AQ52" s="103" t="s">
        <v>3666</v>
      </c>
      <c r="AR52" s="103" t="s">
        <v>3667</v>
      </c>
      <c r="AS52" s="103" t="s">
        <v>3668</v>
      </c>
      <c r="AT52" s="103" t="s">
        <v>737</v>
      </c>
      <c r="AU52" s="103" t="s">
        <v>736</v>
      </c>
      <c r="AV52" s="103" t="s">
        <v>3669</v>
      </c>
      <c r="AW52" s="103" t="s">
        <v>3670</v>
      </c>
      <c r="AX52" s="103" t="s">
        <v>3671</v>
      </c>
      <c r="AY52" s="103" t="s">
        <v>3672</v>
      </c>
      <c r="AZ52" s="103" t="s">
        <v>3673</v>
      </c>
      <c r="BA52" s="103" t="s">
        <v>3674</v>
      </c>
      <c r="BB52" s="103" t="s">
        <v>735</v>
      </c>
      <c r="BC52" s="103" t="s">
        <v>3675</v>
      </c>
      <c r="BD52" s="103" t="s">
        <v>3676</v>
      </c>
      <c r="BE52" s="103" t="s">
        <v>3677</v>
      </c>
      <c r="BF52" s="103" t="s">
        <v>3678</v>
      </c>
      <c r="BG52" s="103" t="s">
        <v>3679</v>
      </c>
      <c r="BH52" s="103" t="s">
        <v>3680</v>
      </c>
      <c r="BI52" s="103" t="s">
        <v>1398</v>
      </c>
      <c r="BJ52" s="103" t="s">
        <v>1336</v>
      </c>
      <c r="BK52" s="103" t="s">
        <v>1275</v>
      </c>
      <c r="BL52" s="103" t="s">
        <v>1214</v>
      </c>
      <c r="BM52" s="103" t="s">
        <v>1153</v>
      </c>
      <c r="BN52" s="103" t="s">
        <v>1092</v>
      </c>
      <c r="BO52" s="103" t="s">
        <v>1031</v>
      </c>
      <c r="BP52" s="103" t="s">
        <v>969</v>
      </c>
      <c r="BQ52" s="103" t="s">
        <v>909</v>
      </c>
    </row>
    <row r="53" spans="1:69" ht="12.75" customHeight="1" x14ac:dyDescent="0.2">
      <c r="A53" s="103">
        <v>16</v>
      </c>
      <c r="F53" s="103" t="s">
        <v>4676</v>
      </c>
      <c r="G53" s="103" t="s">
        <v>4677</v>
      </c>
      <c r="H53" s="103" t="s">
        <v>4678</v>
      </c>
      <c r="I53" s="103" t="s">
        <v>4679</v>
      </c>
      <c r="J53" s="103" t="s">
        <v>4680</v>
      </c>
      <c r="K53" s="103" t="s">
        <v>4681</v>
      </c>
      <c r="L53" s="103" t="s">
        <v>4682</v>
      </c>
      <c r="M53" s="103" t="s">
        <v>4683</v>
      </c>
      <c r="N53" s="103" t="s">
        <v>4684</v>
      </c>
      <c r="O53" s="103" t="s">
        <v>4685</v>
      </c>
      <c r="P53" s="103" t="s">
        <v>4686</v>
      </c>
      <c r="Q53" s="103" t="s">
        <v>4687</v>
      </c>
      <c r="R53" s="103" t="s">
        <v>4688</v>
      </c>
      <c r="S53" s="103" t="s">
        <v>4689</v>
      </c>
      <c r="T53" s="103" t="s">
        <v>4690</v>
      </c>
      <c r="U53" s="103" t="s">
        <v>4691</v>
      </c>
      <c r="V53" s="103" t="s">
        <v>4692</v>
      </c>
      <c r="W53" s="103" t="s">
        <v>4693</v>
      </c>
      <c r="X53" s="103" t="s">
        <v>4694</v>
      </c>
      <c r="Y53" s="103" t="s">
        <v>4695</v>
      </c>
      <c r="Z53" s="103" t="s">
        <v>4696</v>
      </c>
      <c r="AA53" s="103" t="s">
        <v>4697</v>
      </c>
      <c r="AB53" s="103" t="s">
        <v>4698</v>
      </c>
      <c r="AC53" s="103" t="s">
        <v>4699</v>
      </c>
      <c r="AD53" s="103" t="s">
        <v>4700</v>
      </c>
      <c r="AE53" s="103" t="s">
        <v>4701</v>
      </c>
      <c r="AF53" s="103" t="s">
        <v>4702</v>
      </c>
      <c r="AG53" s="103" t="s">
        <v>4703</v>
      </c>
      <c r="AH53" s="103" t="s">
        <v>4704</v>
      </c>
      <c r="AI53" s="103" t="s">
        <v>4705</v>
      </c>
      <c r="AJ53" s="103" t="s">
        <v>4706</v>
      </c>
      <c r="AK53" s="103" t="s">
        <v>4707</v>
      </c>
      <c r="AL53" s="103" t="s">
        <v>4708</v>
      </c>
      <c r="AM53" s="103" t="s">
        <v>4740</v>
      </c>
      <c r="AN53" s="103" t="s">
        <v>4709</v>
      </c>
      <c r="AO53" s="103" t="s">
        <v>3681</v>
      </c>
      <c r="AP53" s="103" t="s">
        <v>4710</v>
      </c>
      <c r="AQ53" s="103" t="s">
        <v>4711</v>
      </c>
      <c r="AR53" s="103" t="s">
        <v>4712</v>
      </c>
      <c r="AS53" s="103" t="s">
        <v>3682</v>
      </c>
      <c r="AT53" s="103" t="s">
        <v>741</v>
      </c>
      <c r="AU53" s="103" t="s">
        <v>740</v>
      </c>
      <c r="AV53" s="103" t="s">
        <v>4713</v>
      </c>
      <c r="AW53" s="103" t="s">
        <v>4714</v>
      </c>
      <c r="AX53" s="103" t="s">
        <v>4715</v>
      </c>
      <c r="AY53" s="103" t="s">
        <v>3683</v>
      </c>
      <c r="AZ53" s="103" t="s">
        <v>3684</v>
      </c>
      <c r="BA53" s="103" t="s">
        <v>3685</v>
      </c>
      <c r="BB53" s="103" t="s">
        <v>739</v>
      </c>
      <c r="BC53" s="103" t="s">
        <v>4716</v>
      </c>
      <c r="BD53" s="103" t="s">
        <v>4717</v>
      </c>
      <c r="BE53" s="103" t="s">
        <v>4718</v>
      </c>
      <c r="BF53" s="103" t="s">
        <v>4719</v>
      </c>
      <c r="BG53" s="103" t="s">
        <v>3686</v>
      </c>
      <c r="BH53" s="103" t="s">
        <v>3687</v>
      </c>
      <c r="BI53" s="103" t="s">
        <v>1399</v>
      </c>
      <c r="BJ53" s="103" t="s">
        <v>4720</v>
      </c>
      <c r="BK53" s="103" t="s">
        <v>4721</v>
      </c>
      <c r="BL53" s="103" t="s">
        <v>4722</v>
      </c>
      <c r="BM53" s="103" t="s">
        <v>4723</v>
      </c>
      <c r="BN53" s="103" t="s">
        <v>4724</v>
      </c>
      <c r="BO53" s="103" t="s">
        <v>1032</v>
      </c>
      <c r="BP53" s="103" t="s">
        <v>4725</v>
      </c>
      <c r="BQ53" s="103" t="s">
        <v>4726</v>
      </c>
    </row>
    <row r="54" spans="1:69" ht="12.75" customHeight="1" x14ac:dyDescent="0.2">
      <c r="A54" s="103">
        <v>15</v>
      </c>
      <c r="F54" s="103" t="s">
        <v>3688</v>
      </c>
      <c r="G54" s="103" t="s">
        <v>3689</v>
      </c>
      <c r="H54" s="103" t="s">
        <v>3690</v>
      </c>
      <c r="I54" s="103" t="s">
        <v>3691</v>
      </c>
      <c r="J54" s="103" t="s">
        <v>3692</v>
      </c>
      <c r="K54" s="103" t="s">
        <v>3693</v>
      </c>
      <c r="L54" s="103" t="s">
        <v>3694</v>
      </c>
      <c r="M54" s="103" t="s">
        <v>3695</v>
      </c>
      <c r="N54" s="103" t="s">
        <v>3696</v>
      </c>
      <c r="O54" s="103" t="s">
        <v>3697</v>
      </c>
      <c r="P54" s="103" t="s">
        <v>3698</v>
      </c>
      <c r="Q54" s="103" t="s">
        <v>3699</v>
      </c>
      <c r="R54" s="103" t="s">
        <v>3700</v>
      </c>
      <c r="S54" s="103" t="s">
        <v>3701</v>
      </c>
      <c r="T54" s="103" t="s">
        <v>3702</v>
      </c>
      <c r="U54" s="103" t="s">
        <v>3703</v>
      </c>
      <c r="V54" s="103" t="s">
        <v>3704</v>
      </c>
      <c r="W54" s="103" t="s">
        <v>3705</v>
      </c>
      <c r="X54" s="103" t="s">
        <v>3706</v>
      </c>
      <c r="Y54" s="103" t="s">
        <v>3707</v>
      </c>
      <c r="Z54" s="103" t="s">
        <v>3708</v>
      </c>
      <c r="AA54" s="103" t="s">
        <v>3709</v>
      </c>
      <c r="AB54" s="103" t="s">
        <v>3710</v>
      </c>
      <c r="AC54" s="103" t="s">
        <v>3711</v>
      </c>
      <c r="AD54" s="103" t="s">
        <v>3712</v>
      </c>
      <c r="AE54" s="103" t="s">
        <v>3713</v>
      </c>
      <c r="AF54" s="103" t="s">
        <v>3714</v>
      </c>
      <c r="AG54" s="103" t="s">
        <v>3715</v>
      </c>
      <c r="AH54" s="103" t="s">
        <v>3716</v>
      </c>
      <c r="AI54" s="103" t="s">
        <v>3717</v>
      </c>
      <c r="AJ54" s="103" t="s">
        <v>3718</v>
      </c>
      <c r="AK54" s="103" t="s">
        <v>3719</v>
      </c>
      <c r="AL54" s="103" t="s">
        <v>746</v>
      </c>
      <c r="AM54" s="103" t="s">
        <v>3720</v>
      </c>
      <c r="AN54" s="103" t="s">
        <v>3721</v>
      </c>
      <c r="AO54" s="103" t="s">
        <v>3722</v>
      </c>
      <c r="AP54" s="103" t="s">
        <v>3723</v>
      </c>
      <c r="AQ54" s="103" t="s">
        <v>3724</v>
      </c>
      <c r="AR54" s="103" t="s">
        <v>3725</v>
      </c>
      <c r="AS54" s="103" t="s">
        <v>3726</v>
      </c>
      <c r="AT54" s="103" t="s">
        <v>745</v>
      </c>
      <c r="AU54" s="103" t="s">
        <v>744</v>
      </c>
      <c r="AV54" s="103" t="s">
        <v>3727</v>
      </c>
      <c r="AW54" s="103" t="s">
        <v>3728</v>
      </c>
      <c r="AX54" s="103" t="s">
        <v>3729</v>
      </c>
      <c r="AY54" s="103" t="s">
        <v>3730</v>
      </c>
      <c r="AZ54" s="103" t="s">
        <v>3731</v>
      </c>
      <c r="BA54" s="103" t="s">
        <v>3732</v>
      </c>
      <c r="BB54" s="103" t="s">
        <v>743</v>
      </c>
      <c r="BC54" s="103" t="s">
        <v>3733</v>
      </c>
      <c r="BD54" s="103" t="s">
        <v>3734</v>
      </c>
      <c r="BE54" s="103" t="s">
        <v>3735</v>
      </c>
      <c r="BF54" s="103" t="s">
        <v>3736</v>
      </c>
      <c r="BG54" s="103" t="s">
        <v>3737</v>
      </c>
      <c r="BH54" s="103" t="s">
        <v>3738</v>
      </c>
      <c r="BI54" s="103" t="s">
        <v>1400</v>
      </c>
      <c r="BJ54" s="103" t="s">
        <v>1337</v>
      </c>
      <c r="BK54" s="103" t="s">
        <v>1276</v>
      </c>
      <c r="BL54" s="103" t="s">
        <v>1215</v>
      </c>
      <c r="BM54" s="103" t="s">
        <v>1154</v>
      </c>
      <c r="BN54" s="103" t="s">
        <v>1093</v>
      </c>
      <c r="BO54" s="103" t="s">
        <v>1033</v>
      </c>
      <c r="BP54" s="103" t="s">
        <v>970</v>
      </c>
      <c r="BQ54" s="103" t="s">
        <v>910</v>
      </c>
    </row>
    <row r="55" spans="1:69" ht="12.75" customHeight="1" x14ac:dyDescent="0.2">
      <c r="A55" s="103">
        <v>14</v>
      </c>
      <c r="F55" s="103" t="s">
        <v>3739</v>
      </c>
      <c r="G55" s="103" t="s">
        <v>3740</v>
      </c>
      <c r="H55" s="103" t="s">
        <v>3741</v>
      </c>
      <c r="I55" s="103" t="s">
        <v>3742</v>
      </c>
      <c r="J55" s="103" t="s">
        <v>3743</v>
      </c>
      <c r="K55" s="103" t="s">
        <v>3744</v>
      </c>
      <c r="L55" s="103" t="s">
        <v>3745</v>
      </c>
      <c r="M55" s="103" t="s">
        <v>3746</v>
      </c>
      <c r="N55" s="103" t="s">
        <v>3747</v>
      </c>
      <c r="O55" s="103" t="s">
        <v>3748</v>
      </c>
      <c r="P55" s="103" t="s">
        <v>3749</v>
      </c>
      <c r="Q55" s="103" t="s">
        <v>3750</v>
      </c>
      <c r="R55" s="103" t="s">
        <v>3751</v>
      </c>
      <c r="S55" s="103" t="s">
        <v>3752</v>
      </c>
      <c r="T55" s="103" t="s">
        <v>3753</v>
      </c>
      <c r="U55" s="103" t="s">
        <v>3754</v>
      </c>
      <c r="V55" s="103" t="s">
        <v>3755</v>
      </c>
      <c r="W55" s="103" t="s">
        <v>3756</v>
      </c>
      <c r="X55" s="103" t="s">
        <v>3757</v>
      </c>
      <c r="Y55" s="103" t="s">
        <v>3758</v>
      </c>
      <c r="Z55" s="103" t="s">
        <v>3759</v>
      </c>
      <c r="AA55" s="103" t="s">
        <v>3760</v>
      </c>
      <c r="AB55" s="103" t="s">
        <v>3761</v>
      </c>
      <c r="AC55" s="103" t="s">
        <v>3762</v>
      </c>
      <c r="AD55" s="103" t="s">
        <v>3763</v>
      </c>
      <c r="AE55" s="103" t="s">
        <v>3764</v>
      </c>
      <c r="AF55" s="103" t="s">
        <v>3765</v>
      </c>
      <c r="AG55" s="103" t="s">
        <v>3766</v>
      </c>
      <c r="AH55" s="103" t="s">
        <v>3767</v>
      </c>
      <c r="AI55" s="103" t="s">
        <v>3768</v>
      </c>
      <c r="AJ55" s="103" t="s">
        <v>3769</v>
      </c>
      <c r="AK55" s="103" t="s">
        <v>3770</v>
      </c>
      <c r="AL55" s="103" t="s">
        <v>751</v>
      </c>
      <c r="AM55" s="103" t="s">
        <v>3771</v>
      </c>
      <c r="AN55" s="103" t="s">
        <v>3772</v>
      </c>
      <c r="AO55" s="103" t="s">
        <v>3773</v>
      </c>
      <c r="AP55" s="103" t="s">
        <v>3774</v>
      </c>
      <c r="AQ55" s="103" t="s">
        <v>3775</v>
      </c>
      <c r="AR55" s="103" t="s">
        <v>3776</v>
      </c>
      <c r="AS55" s="103" t="s">
        <v>3777</v>
      </c>
      <c r="AT55" s="103" t="s">
        <v>750</v>
      </c>
      <c r="AU55" s="103" t="s">
        <v>749</v>
      </c>
      <c r="AV55" s="103" t="s">
        <v>3778</v>
      </c>
      <c r="AW55" s="103" t="s">
        <v>3779</v>
      </c>
      <c r="AX55" s="103" t="s">
        <v>3780</v>
      </c>
      <c r="AY55" s="103" t="s">
        <v>3781</v>
      </c>
      <c r="AZ55" s="103" t="s">
        <v>3782</v>
      </c>
      <c r="BA55" s="103" t="s">
        <v>3783</v>
      </c>
      <c r="BB55" s="103" t="s">
        <v>748</v>
      </c>
      <c r="BC55" s="103" t="s">
        <v>3784</v>
      </c>
      <c r="BD55" s="103" t="s">
        <v>3785</v>
      </c>
      <c r="BE55" s="103" t="s">
        <v>3786</v>
      </c>
      <c r="BF55" s="103" t="s">
        <v>3787</v>
      </c>
      <c r="BG55" s="103" t="s">
        <v>3788</v>
      </c>
      <c r="BH55" s="103" t="s">
        <v>3789</v>
      </c>
      <c r="BI55" s="103" t="s">
        <v>1401</v>
      </c>
      <c r="BJ55" s="103" t="s">
        <v>1338</v>
      </c>
      <c r="BK55" s="103" t="s">
        <v>1277</v>
      </c>
      <c r="BL55" s="103" t="s">
        <v>1216</v>
      </c>
      <c r="BM55" s="103" t="s">
        <v>1155</v>
      </c>
      <c r="BN55" s="103" t="s">
        <v>1094</v>
      </c>
      <c r="BO55" s="103" t="s">
        <v>1034</v>
      </c>
      <c r="BP55" s="103" t="s">
        <v>971</v>
      </c>
      <c r="BQ55" s="103" t="s">
        <v>911</v>
      </c>
    </row>
    <row r="56" spans="1:69" ht="12.75" customHeight="1" x14ac:dyDescent="0.2">
      <c r="A56" s="103">
        <v>13</v>
      </c>
      <c r="F56" s="103" t="s">
        <v>3790</v>
      </c>
      <c r="G56" s="103" t="s">
        <v>3791</v>
      </c>
      <c r="H56" s="103" t="s">
        <v>3792</v>
      </c>
      <c r="I56" s="103" t="s">
        <v>3793</v>
      </c>
      <c r="J56" s="103" t="s">
        <v>3794</v>
      </c>
      <c r="K56" s="103" t="s">
        <v>3795</v>
      </c>
      <c r="L56" s="103" t="s">
        <v>3796</v>
      </c>
      <c r="M56" s="103" t="s">
        <v>3797</v>
      </c>
      <c r="N56" s="103" t="s">
        <v>3798</v>
      </c>
      <c r="O56" s="103" t="s">
        <v>3799</v>
      </c>
      <c r="P56" s="103" t="s">
        <v>3800</v>
      </c>
      <c r="Q56" s="103" t="s">
        <v>3801</v>
      </c>
      <c r="R56" s="103" t="s">
        <v>3802</v>
      </c>
      <c r="S56" s="103" t="s">
        <v>3803</v>
      </c>
      <c r="T56" s="103" t="s">
        <v>3804</v>
      </c>
      <c r="U56" s="103" t="s">
        <v>3805</v>
      </c>
      <c r="V56" s="103" t="s">
        <v>3806</v>
      </c>
      <c r="W56" s="103" t="s">
        <v>3807</v>
      </c>
      <c r="X56" s="103" t="s">
        <v>3808</v>
      </c>
      <c r="Y56" s="103" t="s">
        <v>3809</v>
      </c>
      <c r="Z56" s="103" t="s">
        <v>3810</v>
      </c>
      <c r="AA56" s="103" t="s">
        <v>3811</v>
      </c>
      <c r="AB56" s="103" t="s">
        <v>3812</v>
      </c>
      <c r="AC56" s="103" t="s">
        <v>3813</v>
      </c>
      <c r="AD56" s="103" t="s">
        <v>3814</v>
      </c>
      <c r="AE56" s="103" t="s">
        <v>3815</v>
      </c>
      <c r="AF56" s="103" t="s">
        <v>3816</v>
      </c>
      <c r="AG56" s="103" t="s">
        <v>3817</v>
      </c>
      <c r="AH56" s="103" t="s">
        <v>3818</v>
      </c>
      <c r="AI56" s="103" t="s">
        <v>3819</v>
      </c>
      <c r="AJ56" s="103" t="s">
        <v>3820</v>
      </c>
      <c r="AK56" s="103" t="s">
        <v>3821</v>
      </c>
      <c r="AL56" s="103" t="s">
        <v>756</v>
      </c>
      <c r="AM56" s="103" t="s">
        <v>3822</v>
      </c>
      <c r="AN56" s="103" t="s">
        <v>3823</v>
      </c>
      <c r="AO56" s="103" t="s">
        <v>3824</v>
      </c>
      <c r="AP56" s="103" t="s">
        <v>3825</v>
      </c>
      <c r="AQ56" s="103" t="s">
        <v>3826</v>
      </c>
      <c r="AR56" s="103" t="s">
        <v>3827</v>
      </c>
      <c r="AS56" s="103" t="s">
        <v>3828</v>
      </c>
      <c r="AT56" s="103" t="s">
        <v>755</v>
      </c>
      <c r="AU56" s="103" t="s">
        <v>754</v>
      </c>
      <c r="AV56" s="103" t="s">
        <v>3829</v>
      </c>
      <c r="AW56" s="103" t="s">
        <v>3830</v>
      </c>
      <c r="AX56" s="103" t="s">
        <v>3831</v>
      </c>
      <c r="AY56" s="103" t="s">
        <v>3832</v>
      </c>
      <c r="AZ56" s="103" t="s">
        <v>3833</v>
      </c>
      <c r="BA56" s="103" t="s">
        <v>3834</v>
      </c>
      <c r="BB56" s="103" t="s">
        <v>753</v>
      </c>
      <c r="BC56" s="103" t="s">
        <v>3835</v>
      </c>
      <c r="BD56" s="103" t="s">
        <v>3836</v>
      </c>
      <c r="BE56" s="103" t="s">
        <v>3837</v>
      </c>
      <c r="BF56" s="103" t="s">
        <v>3838</v>
      </c>
      <c r="BG56" s="103" t="s">
        <v>3839</v>
      </c>
      <c r="BH56" s="103" t="s">
        <v>3840</v>
      </c>
      <c r="BI56" s="103" t="s">
        <v>1402</v>
      </c>
      <c r="BJ56" s="103" t="s">
        <v>1339</v>
      </c>
      <c r="BK56" s="103" t="s">
        <v>1278</v>
      </c>
      <c r="BL56" s="103" t="s">
        <v>1217</v>
      </c>
      <c r="BM56" s="103" t="s">
        <v>1156</v>
      </c>
      <c r="BN56" s="103" t="s">
        <v>1095</v>
      </c>
      <c r="BO56" s="103" t="s">
        <v>1035</v>
      </c>
      <c r="BP56" s="103" t="s">
        <v>972</v>
      </c>
      <c r="BQ56" s="103" t="s">
        <v>912</v>
      </c>
    </row>
    <row r="57" spans="1:69" ht="12.75" customHeight="1" x14ac:dyDescent="0.2">
      <c r="A57" s="103">
        <v>12</v>
      </c>
      <c r="F57" s="103" t="s">
        <v>3841</v>
      </c>
      <c r="G57" s="103" t="s">
        <v>3842</v>
      </c>
      <c r="H57" s="103" t="s">
        <v>3843</v>
      </c>
      <c r="I57" s="103" t="s">
        <v>3844</v>
      </c>
      <c r="J57" s="103" t="s">
        <v>3845</v>
      </c>
      <c r="K57" s="103" t="s">
        <v>3846</v>
      </c>
      <c r="L57" s="103" t="s">
        <v>3847</v>
      </c>
      <c r="M57" s="103" t="s">
        <v>3848</v>
      </c>
      <c r="N57" s="103" t="s">
        <v>3849</v>
      </c>
      <c r="O57" s="103" t="s">
        <v>3850</v>
      </c>
      <c r="P57" s="103" t="s">
        <v>3851</v>
      </c>
      <c r="Q57" s="103" t="s">
        <v>3852</v>
      </c>
      <c r="R57" s="103" t="s">
        <v>3853</v>
      </c>
      <c r="S57" s="103" t="s">
        <v>3854</v>
      </c>
      <c r="T57" s="103" t="s">
        <v>3855</v>
      </c>
      <c r="U57" s="103" t="s">
        <v>3856</v>
      </c>
      <c r="V57" s="103" t="s">
        <v>3857</v>
      </c>
      <c r="W57" s="103" t="s">
        <v>3858</v>
      </c>
      <c r="X57" s="103" t="s">
        <v>3859</v>
      </c>
      <c r="Y57" s="103" t="s">
        <v>3860</v>
      </c>
      <c r="Z57" s="103" t="s">
        <v>3861</v>
      </c>
      <c r="AA57" s="103" t="s">
        <v>3862</v>
      </c>
      <c r="AB57" s="103" t="s">
        <v>3863</v>
      </c>
      <c r="AC57" s="103" t="s">
        <v>3864</v>
      </c>
      <c r="AD57" s="103" t="s">
        <v>3865</v>
      </c>
      <c r="AE57" s="103" t="s">
        <v>3866</v>
      </c>
      <c r="AF57" s="103" t="s">
        <v>3867</v>
      </c>
      <c r="AG57" s="103" t="s">
        <v>3868</v>
      </c>
      <c r="AH57" s="103" t="s">
        <v>3869</v>
      </c>
      <c r="AI57" s="103" t="s">
        <v>3870</v>
      </c>
      <c r="AJ57" s="103" t="s">
        <v>3871</v>
      </c>
      <c r="AK57" s="103" t="s">
        <v>3872</v>
      </c>
      <c r="AL57" s="103" t="s">
        <v>761</v>
      </c>
      <c r="AM57" s="103" t="s">
        <v>3873</v>
      </c>
      <c r="AN57" s="103" t="s">
        <v>3874</v>
      </c>
      <c r="AO57" s="103" t="s">
        <v>3875</v>
      </c>
      <c r="AP57" s="103" t="s">
        <v>3876</v>
      </c>
      <c r="AQ57" s="103" t="s">
        <v>3877</v>
      </c>
      <c r="AR57" s="103" t="s">
        <v>3878</v>
      </c>
      <c r="AS57" s="103" t="s">
        <v>3879</v>
      </c>
      <c r="AT57" s="103" t="s">
        <v>760</v>
      </c>
      <c r="AU57" s="103" t="s">
        <v>759</v>
      </c>
      <c r="AV57" s="103" t="s">
        <v>3880</v>
      </c>
      <c r="AW57" s="103" t="s">
        <v>3881</v>
      </c>
      <c r="AX57" s="103" t="s">
        <v>3882</v>
      </c>
      <c r="AY57" s="103" t="s">
        <v>3883</v>
      </c>
      <c r="AZ57" s="103" t="s">
        <v>3884</v>
      </c>
      <c r="BA57" s="103" t="s">
        <v>3885</v>
      </c>
      <c r="BB57" s="103" t="s">
        <v>758</v>
      </c>
      <c r="BC57" s="103" t="s">
        <v>3886</v>
      </c>
      <c r="BD57" s="103" t="s">
        <v>3887</v>
      </c>
      <c r="BE57" s="103" t="s">
        <v>3888</v>
      </c>
      <c r="BF57" s="103" t="s">
        <v>3889</v>
      </c>
      <c r="BG57" s="103" t="s">
        <v>3890</v>
      </c>
      <c r="BH57" s="103" t="s">
        <v>3891</v>
      </c>
      <c r="BI57" s="103" t="s">
        <v>1403</v>
      </c>
      <c r="BJ57" s="103" t="s">
        <v>1340</v>
      </c>
      <c r="BK57" s="103" t="s">
        <v>1279</v>
      </c>
      <c r="BL57" s="103" t="s">
        <v>1218</v>
      </c>
      <c r="BM57" s="103" t="s">
        <v>1157</v>
      </c>
      <c r="BN57" s="103" t="s">
        <v>1096</v>
      </c>
      <c r="BO57" s="103" t="s">
        <v>1036</v>
      </c>
      <c r="BP57" s="103" t="s">
        <v>973</v>
      </c>
      <c r="BQ57" s="103" t="s">
        <v>913</v>
      </c>
    </row>
    <row r="58" spans="1:69" ht="12.75" customHeight="1" x14ac:dyDescent="0.2">
      <c r="A58" s="103">
        <v>11</v>
      </c>
      <c r="F58" s="103" t="s">
        <v>3892</v>
      </c>
      <c r="G58" s="103" t="s">
        <v>3893</v>
      </c>
      <c r="H58" s="103" t="s">
        <v>3894</v>
      </c>
      <c r="I58" s="103" t="s">
        <v>3895</v>
      </c>
      <c r="J58" s="103" t="s">
        <v>3896</v>
      </c>
      <c r="K58" s="103" t="s">
        <v>3897</v>
      </c>
      <c r="L58" s="103" t="s">
        <v>3898</v>
      </c>
      <c r="M58" s="103" t="s">
        <v>3899</v>
      </c>
      <c r="N58" s="103" t="s">
        <v>3900</v>
      </c>
      <c r="O58" s="103" t="s">
        <v>3901</v>
      </c>
      <c r="P58" s="103" t="s">
        <v>3902</v>
      </c>
      <c r="Q58" s="103" t="s">
        <v>3903</v>
      </c>
      <c r="R58" s="103" t="s">
        <v>3904</v>
      </c>
      <c r="S58" s="103" t="s">
        <v>3905</v>
      </c>
      <c r="T58" s="103" t="s">
        <v>3906</v>
      </c>
      <c r="U58" s="103" t="s">
        <v>3907</v>
      </c>
      <c r="V58" s="103" t="s">
        <v>3908</v>
      </c>
      <c r="W58" s="103" t="s">
        <v>3909</v>
      </c>
      <c r="X58" s="103" t="s">
        <v>3910</v>
      </c>
      <c r="Y58" s="103" t="s">
        <v>3911</v>
      </c>
      <c r="Z58" s="103" t="s">
        <v>3912</v>
      </c>
      <c r="AA58" s="103" t="s">
        <v>3913</v>
      </c>
      <c r="AB58" s="103" t="s">
        <v>3914</v>
      </c>
      <c r="AC58" s="103" t="s">
        <v>3915</v>
      </c>
      <c r="AD58" s="103" t="s">
        <v>3916</v>
      </c>
      <c r="AE58" s="103" t="s">
        <v>3917</v>
      </c>
      <c r="AF58" s="103" t="s">
        <v>3918</v>
      </c>
      <c r="AG58" s="103" t="s">
        <v>3919</v>
      </c>
      <c r="AH58" s="103" t="s">
        <v>3920</v>
      </c>
      <c r="AI58" s="103" t="s">
        <v>3921</v>
      </c>
      <c r="AJ58" s="103" t="s">
        <v>3922</v>
      </c>
      <c r="AK58" s="103" t="s">
        <v>3923</v>
      </c>
      <c r="AL58" s="103" t="s">
        <v>766</v>
      </c>
      <c r="AM58" s="103" t="s">
        <v>3924</v>
      </c>
      <c r="AN58" s="103" t="s">
        <v>3925</v>
      </c>
      <c r="AO58" s="103" t="s">
        <v>3926</v>
      </c>
      <c r="AP58" s="103" t="s">
        <v>3927</v>
      </c>
      <c r="AQ58" s="103" t="s">
        <v>3928</v>
      </c>
      <c r="AR58" s="103" t="s">
        <v>3929</v>
      </c>
      <c r="AS58" s="103" t="s">
        <v>3930</v>
      </c>
      <c r="AT58" s="103" t="s">
        <v>765</v>
      </c>
      <c r="AU58" s="103" t="s">
        <v>764</v>
      </c>
      <c r="AV58" s="103" t="s">
        <v>3931</v>
      </c>
      <c r="AW58" s="103" t="s">
        <v>3932</v>
      </c>
      <c r="AX58" s="103" t="s">
        <v>3933</v>
      </c>
      <c r="AY58" s="103" t="s">
        <v>3934</v>
      </c>
      <c r="AZ58" s="103" t="s">
        <v>3935</v>
      </c>
      <c r="BA58" s="103" t="s">
        <v>3936</v>
      </c>
      <c r="BB58" s="103" t="s">
        <v>763</v>
      </c>
      <c r="BC58" s="103" t="s">
        <v>3937</v>
      </c>
      <c r="BD58" s="103" t="s">
        <v>3938</v>
      </c>
      <c r="BE58" s="103" t="s">
        <v>3939</v>
      </c>
      <c r="BF58" s="103" t="s">
        <v>3940</v>
      </c>
      <c r="BG58" s="103" t="s">
        <v>3941</v>
      </c>
      <c r="BH58" s="103" t="s">
        <v>3942</v>
      </c>
      <c r="BI58" s="103" t="s">
        <v>1404</v>
      </c>
      <c r="BJ58" s="103" t="s">
        <v>1341</v>
      </c>
      <c r="BK58" s="103" t="s">
        <v>1280</v>
      </c>
      <c r="BL58" s="103" t="s">
        <v>1219</v>
      </c>
      <c r="BM58" s="103" t="s">
        <v>1158</v>
      </c>
      <c r="BN58" s="103" t="s">
        <v>1097</v>
      </c>
      <c r="BO58" s="103" t="s">
        <v>1037</v>
      </c>
      <c r="BP58" s="103" t="s">
        <v>974</v>
      </c>
      <c r="BQ58" s="103" t="s">
        <v>914</v>
      </c>
    </row>
    <row r="59" spans="1:69" ht="12.75" customHeight="1" x14ac:dyDescent="0.2">
      <c r="A59" s="103">
        <v>10</v>
      </c>
      <c r="F59" s="103" t="s">
        <v>1526</v>
      </c>
      <c r="G59" s="103" t="s">
        <v>1577</v>
      </c>
      <c r="H59" s="103" t="s">
        <v>3943</v>
      </c>
      <c r="I59" s="103" t="s">
        <v>3944</v>
      </c>
      <c r="J59" s="103" t="s">
        <v>1727</v>
      </c>
      <c r="K59" s="103" t="s">
        <v>3945</v>
      </c>
      <c r="L59" s="103" t="s">
        <v>3946</v>
      </c>
      <c r="M59" s="103" t="s">
        <v>3947</v>
      </c>
      <c r="N59" s="103" t="s">
        <v>1927</v>
      </c>
      <c r="O59" s="103" t="s">
        <v>3948</v>
      </c>
      <c r="P59" s="103" t="s">
        <v>3949</v>
      </c>
      <c r="Q59" s="103" t="s">
        <v>3950</v>
      </c>
      <c r="R59" s="103" t="s">
        <v>3951</v>
      </c>
      <c r="S59" s="103" t="s">
        <v>2176</v>
      </c>
      <c r="T59" s="103" t="s">
        <v>3952</v>
      </c>
      <c r="U59" s="103" t="s">
        <v>3953</v>
      </c>
      <c r="V59" s="103" t="s">
        <v>2326</v>
      </c>
      <c r="W59" s="103" t="s">
        <v>2376</v>
      </c>
      <c r="X59" s="103" t="s">
        <v>3954</v>
      </c>
      <c r="Y59" s="103" t="s">
        <v>3955</v>
      </c>
      <c r="Z59" s="103" t="s">
        <v>3956</v>
      </c>
      <c r="AA59" s="103" t="s">
        <v>3957</v>
      </c>
      <c r="AB59" s="103" t="s">
        <v>3958</v>
      </c>
      <c r="AC59" s="103" t="s">
        <v>3959</v>
      </c>
      <c r="AD59" s="103" t="s">
        <v>2727</v>
      </c>
      <c r="AE59" s="103" t="s">
        <v>3960</v>
      </c>
      <c r="AF59" s="103" t="s">
        <v>3961</v>
      </c>
      <c r="AG59" s="103" t="s">
        <v>3962</v>
      </c>
      <c r="AH59" s="103" t="s">
        <v>2896</v>
      </c>
      <c r="AI59" s="103" t="s">
        <v>3963</v>
      </c>
      <c r="AJ59" s="103" t="s">
        <v>3964</v>
      </c>
      <c r="AK59" s="103" t="s">
        <v>3965</v>
      </c>
      <c r="AL59" s="103" t="s">
        <v>771</v>
      </c>
      <c r="AM59" s="103" t="s">
        <v>3966</v>
      </c>
      <c r="AN59" s="103" t="s">
        <v>3967</v>
      </c>
      <c r="AO59" s="103" t="s">
        <v>3968</v>
      </c>
      <c r="AP59" s="103" t="s">
        <v>3969</v>
      </c>
      <c r="AQ59" s="103" t="s">
        <v>3970</v>
      </c>
      <c r="AR59" s="103" t="s">
        <v>3971</v>
      </c>
      <c r="AS59" s="103" t="s">
        <v>3972</v>
      </c>
      <c r="AT59" s="103" t="s">
        <v>770</v>
      </c>
      <c r="AU59" s="103" t="s">
        <v>769</v>
      </c>
      <c r="AV59" s="103" t="s">
        <v>3973</v>
      </c>
      <c r="AW59" s="103" t="s">
        <v>3974</v>
      </c>
      <c r="AX59" s="103" t="s">
        <v>3975</v>
      </c>
      <c r="AY59" s="103" t="s">
        <v>3976</v>
      </c>
      <c r="AZ59" s="103" t="s">
        <v>3977</v>
      </c>
      <c r="BA59" s="103" t="s">
        <v>3978</v>
      </c>
      <c r="BB59" s="103" t="s">
        <v>768</v>
      </c>
      <c r="BC59" s="103" t="s">
        <v>3979</v>
      </c>
      <c r="BD59" s="103" t="s">
        <v>3980</v>
      </c>
      <c r="BE59" s="103" t="s">
        <v>3981</v>
      </c>
      <c r="BF59" s="103" t="s">
        <v>3982</v>
      </c>
      <c r="BG59" s="103" t="s">
        <v>3983</v>
      </c>
      <c r="BH59" s="103" t="s">
        <v>3984</v>
      </c>
      <c r="BI59" s="103" t="s">
        <v>1405</v>
      </c>
      <c r="BJ59" s="103" t="s">
        <v>1342</v>
      </c>
      <c r="BK59" s="103" t="s">
        <v>1281</v>
      </c>
      <c r="BL59" s="103" t="s">
        <v>1220</v>
      </c>
      <c r="BM59" s="103" t="s">
        <v>1159</v>
      </c>
      <c r="BN59" s="103" t="s">
        <v>1098</v>
      </c>
      <c r="BO59" s="103" t="s">
        <v>1038</v>
      </c>
      <c r="BP59" s="103" t="s">
        <v>975</v>
      </c>
      <c r="BQ59" s="103" t="s">
        <v>915</v>
      </c>
    </row>
    <row r="60" spans="1:69" ht="12.75" customHeight="1" x14ac:dyDescent="0.2">
      <c r="A60" s="103">
        <v>9</v>
      </c>
      <c r="F60" s="103" t="s">
        <v>3985</v>
      </c>
      <c r="G60" s="103" t="s">
        <v>3986</v>
      </c>
      <c r="H60" s="103" t="s">
        <v>3987</v>
      </c>
      <c r="I60" s="103" t="s">
        <v>3988</v>
      </c>
      <c r="J60" s="103" t="s">
        <v>3989</v>
      </c>
      <c r="K60" s="103" t="s">
        <v>3990</v>
      </c>
      <c r="L60" s="103" t="s">
        <v>3991</v>
      </c>
      <c r="M60" s="103" t="s">
        <v>3992</v>
      </c>
      <c r="N60" s="103" t="s">
        <v>3993</v>
      </c>
      <c r="O60" s="103" t="s">
        <v>3994</v>
      </c>
      <c r="P60" s="103" t="s">
        <v>3995</v>
      </c>
      <c r="Q60" s="103" t="s">
        <v>3996</v>
      </c>
      <c r="R60" s="103" t="s">
        <v>3997</v>
      </c>
      <c r="S60" s="103" t="s">
        <v>3998</v>
      </c>
      <c r="T60" s="103" t="s">
        <v>3999</v>
      </c>
      <c r="U60" s="103" t="s">
        <v>4000</v>
      </c>
      <c r="V60" s="103" t="s">
        <v>4001</v>
      </c>
      <c r="W60" s="103" t="s">
        <v>4002</v>
      </c>
      <c r="X60" s="103" t="s">
        <v>4003</v>
      </c>
      <c r="Y60" s="103" t="s">
        <v>4004</v>
      </c>
      <c r="Z60" s="103" t="s">
        <v>4005</v>
      </c>
      <c r="AA60" s="103" t="s">
        <v>4006</v>
      </c>
      <c r="AB60" s="103" t="s">
        <v>4007</v>
      </c>
      <c r="AC60" s="103" t="s">
        <v>4008</v>
      </c>
      <c r="AD60" s="103" t="s">
        <v>4009</v>
      </c>
      <c r="AE60" s="103" t="s">
        <v>4010</v>
      </c>
      <c r="AF60" s="103" t="s">
        <v>4011</v>
      </c>
      <c r="AG60" s="103" t="s">
        <v>4012</v>
      </c>
      <c r="AH60" s="103" t="s">
        <v>4013</v>
      </c>
      <c r="AI60" s="103" t="s">
        <v>4014</v>
      </c>
      <c r="AJ60" s="103" t="s">
        <v>4015</v>
      </c>
      <c r="AK60" s="103" t="s">
        <v>4016</v>
      </c>
      <c r="AL60" s="103" t="s">
        <v>776</v>
      </c>
      <c r="AM60" s="103" t="s">
        <v>4017</v>
      </c>
      <c r="AN60" s="103" t="s">
        <v>4018</v>
      </c>
      <c r="AO60" s="103" t="s">
        <v>4019</v>
      </c>
      <c r="AP60" s="103" t="s">
        <v>4020</v>
      </c>
      <c r="AQ60" s="103" t="s">
        <v>4021</v>
      </c>
      <c r="AR60" s="103" t="s">
        <v>4022</v>
      </c>
      <c r="AS60" s="103" t="s">
        <v>4023</v>
      </c>
      <c r="AT60" s="103" t="s">
        <v>775</v>
      </c>
      <c r="AU60" s="103" t="s">
        <v>774</v>
      </c>
      <c r="AV60" s="103" t="s">
        <v>4024</v>
      </c>
      <c r="AW60" s="103" t="s">
        <v>4025</v>
      </c>
      <c r="AX60" s="103" t="s">
        <v>4026</v>
      </c>
      <c r="AY60" s="103" t="s">
        <v>4027</v>
      </c>
      <c r="AZ60" s="103" t="s">
        <v>4028</v>
      </c>
      <c r="BA60" s="103" t="s">
        <v>4029</v>
      </c>
      <c r="BB60" s="103" t="s">
        <v>773</v>
      </c>
      <c r="BC60" s="103" t="s">
        <v>4030</v>
      </c>
      <c r="BD60" s="103" t="s">
        <v>4031</v>
      </c>
      <c r="BE60" s="103" t="s">
        <v>4032</v>
      </c>
      <c r="BF60" s="103" t="s">
        <v>4033</v>
      </c>
      <c r="BG60" s="103" t="s">
        <v>4034</v>
      </c>
      <c r="BH60" s="103" t="s">
        <v>4035</v>
      </c>
      <c r="BI60" s="103" t="s">
        <v>1406</v>
      </c>
      <c r="BJ60" s="103" t="s">
        <v>1343</v>
      </c>
      <c r="BK60" s="103" t="s">
        <v>1282</v>
      </c>
      <c r="BL60" s="103" t="s">
        <v>1221</v>
      </c>
      <c r="BM60" s="103" t="s">
        <v>1160</v>
      </c>
      <c r="BN60" s="103" t="s">
        <v>1099</v>
      </c>
      <c r="BO60" s="103" t="s">
        <v>1039</v>
      </c>
      <c r="BP60" s="103" t="s">
        <v>976</v>
      </c>
      <c r="BQ60" s="103" t="s">
        <v>916</v>
      </c>
    </row>
    <row r="61" spans="1:69" ht="12.75" customHeight="1" x14ac:dyDescent="0.2">
      <c r="A61" s="103">
        <v>8</v>
      </c>
      <c r="F61" s="103" t="s">
        <v>4036</v>
      </c>
      <c r="G61" s="103" t="s">
        <v>4037</v>
      </c>
      <c r="H61" s="103" t="s">
        <v>4038</v>
      </c>
      <c r="I61" s="103" t="s">
        <v>4039</v>
      </c>
      <c r="J61" s="103" t="s">
        <v>4040</v>
      </c>
      <c r="K61" s="103" t="s">
        <v>4041</v>
      </c>
      <c r="L61" s="103" t="s">
        <v>4042</v>
      </c>
      <c r="M61" s="103" t="s">
        <v>4043</v>
      </c>
      <c r="N61" s="103" t="s">
        <v>4044</v>
      </c>
      <c r="O61" s="103" t="s">
        <v>4045</v>
      </c>
      <c r="P61" s="103" t="s">
        <v>4046</v>
      </c>
      <c r="Q61" s="103" t="s">
        <v>4047</v>
      </c>
      <c r="R61" s="103" t="s">
        <v>4048</v>
      </c>
      <c r="S61" s="103" t="s">
        <v>4049</v>
      </c>
      <c r="T61" s="103" t="s">
        <v>4050</v>
      </c>
      <c r="U61" s="103" t="s">
        <v>4051</v>
      </c>
      <c r="V61" s="103" t="s">
        <v>4052</v>
      </c>
      <c r="W61" s="103" t="s">
        <v>4053</v>
      </c>
      <c r="X61" s="103" t="s">
        <v>4054</v>
      </c>
      <c r="Y61" s="103" t="s">
        <v>4055</v>
      </c>
      <c r="Z61" s="103" t="s">
        <v>4056</v>
      </c>
      <c r="AA61" s="103" t="s">
        <v>4057</v>
      </c>
      <c r="AB61" s="103" t="s">
        <v>4058</v>
      </c>
      <c r="AC61" s="103" t="s">
        <v>4059</v>
      </c>
      <c r="AD61" s="103" t="s">
        <v>4060</v>
      </c>
      <c r="AE61" s="103" t="s">
        <v>4061</v>
      </c>
      <c r="AF61" s="103" t="s">
        <v>4062</v>
      </c>
      <c r="AG61" s="103" t="s">
        <v>4063</v>
      </c>
      <c r="AH61" s="103" t="s">
        <v>4064</v>
      </c>
      <c r="AI61" s="103" t="s">
        <v>4065</v>
      </c>
      <c r="AJ61" s="103" t="s">
        <v>4066</v>
      </c>
      <c r="AK61" s="103" t="s">
        <v>4727</v>
      </c>
      <c r="AL61" s="103" t="s">
        <v>4728</v>
      </c>
      <c r="AM61" s="103" t="s">
        <v>4729</v>
      </c>
      <c r="AN61" s="103" t="s">
        <v>4067</v>
      </c>
      <c r="AO61" s="103" t="s">
        <v>4068</v>
      </c>
      <c r="AP61" s="103" t="s">
        <v>4730</v>
      </c>
      <c r="AQ61" s="103" t="s">
        <v>4731</v>
      </c>
      <c r="AR61" s="103" t="s">
        <v>4069</v>
      </c>
      <c r="AS61" s="103" t="s">
        <v>4070</v>
      </c>
      <c r="AT61" s="103" t="s">
        <v>779</v>
      </c>
      <c r="AU61" s="103" t="s">
        <v>778</v>
      </c>
      <c r="AV61" s="103" t="s">
        <v>4732</v>
      </c>
      <c r="AW61" s="103" t="s">
        <v>4071</v>
      </c>
      <c r="AX61" s="103" t="s">
        <v>4072</v>
      </c>
      <c r="AY61" s="103" t="s">
        <v>4073</v>
      </c>
      <c r="AZ61" s="103" t="s">
        <v>4074</v>
      </c>
      <c r="BA61" s="103" t="s">
        <v>4075</v>
      </c>
      <c r="BB61" s="103" t="s">
        <v>777</v>
      </c>
      <c r="BC61" s="103" t="s">
        <v>4733</v>
      </c>
      <c r="BD61" s="103" t="s">
        <v>4734</v>
      </c>
      <c r="BE61" s="103" t="s">
        <v>4735</v>
      </c>
      <c r="BF61" s="103" t="s">
        <v>4076</v>
      </c>
      <c r="BG61" s="103" t="s">
        <v>4077</v>
      </c>
      <c r="BH61" s="103" t="s">
        <v>4078</v>
      </c>
      <c r="BI61" s="103" t="s">
        <v>1407</v>
      </c>
      <c r="BJ61" s="103" t="s">
        <v>4736</v>
      </c>
      <c r="BK61" s="103" t="s">
        <v>1283</v>
      </c>
      <c r="BL61" s="103" t="s">
        <v>1222</v>
      </c>
      <c r="BM61" s="103" t="s">
        <v>1161</v>
      </c>
      <c r="BN61" s="103" t="s">
        <v>1100</v>
      </c>
      <c r="BO61" s="103" t="s">
        <v>1040</v>
      </c>
      <c r="BP61" s="103" t="s">
        <v>4737</v>
      </c>
      <c r="BQ61" s="103" t="s">
        <v>4738</v>
      </c>
    </row>
    <row r="62" spans="1:69" ht="12.75" customHeight="1" x14ac:dyDescent="0.2">
      <c r="A62" s="103">
        <v>7</v>
      </c>
      <c r="F62" s="103" t="s">
        <v>4079</v>
      </c>
      <c r="G62" s="103" t="s">
        <v>4080</v>
      </c>
      <c r="H62" s="103" t="s">
        <v>4081</v>
      </c>
      <c r="I62" s="103" t="s">
        <v>4082</v>
      </c>
      <c r="J62" s="103" t="s">
        <v>4083</v>
      </c>
      <c r="K62" s="103" t="s">
        <v>4084</v>
      </c>
      <c r="L62" s="103" t="s">
        <v>4085</v>
      </c>
      <c r="M62" s="103" t="s">
        <v>4086</v>
      </c>
      <c r="N62" s="103" t="s">
        <v>4087</v>
      </c>
      <c r="O62" s="103" t="s">
        <v>4088</v>
      </c>
      <c r="P62" s="103" t="s">
        <v>4089</v>
      </c>
      <c r="Q62" s="103" t="s">
        <v>4090</v>
      </c>
      <c r="R62" s="103" t="s">
        <v>4091</v>
      </c>
      <c r="S62" s="103" t="s">
        <v>4092</v>
      </c>
      <c r="T62" s="103" t="s">
        <v>4093</v>
      </c>
      <c r="U62" s="103" t="s">
        <v>4094</v>
      </c>
      <c r="V62" s="103" t="s">
        <v>4095</v>
      </c>
      <c r="W62" s="103" t="s">
        <v>4096</v>
      </c>
      <c r="X62" s="103" t="s">
        <v>4097</v>
      </c>
      <c r="Y62" s="103" t="s">
        <v>4098</v>
      </c>
      <c r="Z62" s="103" t="s">
        <v>4099</v>
      </c>
      <c r="AA62" s="103" t="s">
        <v>4100</v>
      </c>
      <c r="AB62" s="103" t="s">
        <v>4101</v>
      </c>
      <c r="AC62" s="103" t="s">
        <v>4102</v>
      </c>
      <c r="AD62" s="103" t="s">
        <v>4103</v>
      </c>
      <c r="AE62" s="103" t="s">
        <v>4104</v>
      </c>
      <c r="AF62" s="103" t="s">
        <v>4105</v>
      </c>
      <c r="AG62" s="103" t="s">
        <v>4106</v>
      </c>
      <c r="AH62" s="103" t="s">
        <v>4107</v>
      </c>
      <c r="AI62" s="103" t="s">
        <v>4108</v>
      </c>
      <c r="AJ62" s="103" t="s">
        <v>4109</v>
      </c>
      <c r="AK62" s="103" t="s">
        <v>4110</v>
      </c>
      <c r="AL62" s="103" t="s">
        <v>784</v>
      </c>
      <c r="AM62" s="103" t="s">
        <v>4111</v>
      </c>
      <c r="AN62" s="103" t="s">
        <v>4112</v>
      </c>
      <c r="AO62" s="103" t="s">
        <v>4113</v>
      </c>
      <c r="AP62" s="103" t="s">
        <v>4114</v>
      </c>
      <c r="AQ62" s="103" t="s">
        <v>4115</v>
      </c>
      <c r="AR62" s="103" t="s">
        <v>4116</v>
      </c>
      <c r="AS62" s="103" t="s">
        <v>4117</v>
      </c>
      <c r="AT62" s="103" t="s">
        <v>783</v>
      </c>
      <c r="AU62" s="103" t="s">
        <v>782</v>
      </c>
      <c r="AV62" s="103" t="s">
        <v>4118</v>
      </c>
      <c r="AW62" s="103" t="s">
        <v>4119</v>
      </c>
      <c r="AX62" s="103" t="s">
        <v>4120</v>
      </c>
      <c r="AY62" s="103" t="s">
        <v>4121</v>
      </c>
      <c r="AZ62" s="103" t="s">
        <v>4122</v>
      </c>
      <c r="BA62" s="103" t="s">
        <v>4123</v>
      </c>
      <c r="BB62" s="103" t="s">
        <v>781</v>
      </c>
      <c r="BC62" s="103" t="s">
        <v>4124</v>
      </c>
      <c r="BD62" s="103" t="s">
        <v>4125</v>
      </c>
      <c r="BE62" s="103" t="s">
        <v>4126</v>
      </c>
      <c r="BF62" s="103" t="s">
        <v>4127</v>
      </c>
      <c r="BG62" s="103" t="s">
        <v>4128</v>
      </c>
      <c r="BH62" s="103" t="s">
        <v>4129</v>
      </c>
      <c r="BI62" s="103" t="s">
        <v>1408</v>
      </c>
      <c r="BJ62" s="103" t="s">
        <v>1344</v>
      </c>
      <c r="BK62" s="103" t="s">
        <v>1284</v>
      </c>
      <c r="BL62" s="103" t="s">
        <v>1223</v>
      </c>
      <c r="BM62" s="103" t="s">
        <v>1162</v>
      </c>
      <c r="BN62" s="103" t="s">
        <v>1101</v>
      </c>
      <c r="BO62" s="103" t="s">
        <v>1041</v>
      </c>
      <c r="BP62" s="103" t="s">
        <v>977</v>
      </c>
      <c r="BQ62" s="103" t="s">
        <v>917</v>
      </c>
    </row>
    <row r="63" spans="1:69" ht="12.75" customHeight="1" x14ac:dyDescent="0.2">
      <c r="A63" s="103">
        <v>6</v>
      </c>
      <c r="F63" s="103" t="s">
        <v>4130</v>
      </c>
      <c r="G63" s="103" t="s">
        <v>4131</v>
      </c>
      <c r="H63" s="103" t="s">
        <v>4132</v>
      </c>
      <c r="I63" s="103" t="s">
        <v>4133</v>
      </c>
      <c r="J63" s="103" t="s">
        <v>4134</v>
      </c>
      <c r="K63" s="103" t="s">
        <v>4135</v>
      </c>
      <c r="L63" s="103" t="s">
        <v>4136</v>
      </c>
      <c r="M63" s="103" t="s">
        <v>4137</v>
      </c>
      <c r="N63" s="103" t="s">
        <v>4138</v>
      </c>
      <c r="O63" s="103" t="s">
        <v>4139</v>
      </c>
      <c r="P63" s="103" t="s">
        <v>4140</v>
      </c>
      <c r="Q63" s="103" t="s">
        <v>4141</v>
      </c>
      <c r="R63" s="103" t="s">
        <v>4142</v>
      </c>
      <c r="S63" s="103" t="s">
        <v>4143</v>
      </c>
      <c r="T63" s="103" t="s">
        <v>4144</v>
      </c>
      <c r="U63" s="103" t="s">
        <v>4145</v>
      </c>
      <c r="V63" s="103" t="s">
        <v>4146</v>
      </c>
      <c r="W63" s="103" t="s">
        <v>4147</v>
      </c>
      <c r="X63" s="103" t="s">
        <v>4148</v>
      </c>
      <c r="Y63" s="103" t="s">
        <v>4149</v>
      </c>
      <c r="Z63" s="103" t="s">
        <v>4150</v>
      </c>
      <c r="AA63" s="103" t="s">
        <v>4151</v>
      </c>
      <c r="AB63" s="103" t="s">
        <v>4152</v>
      </c>
      <c r="AC63" s="103" t="s">
        <v>4153</v>
      </c>
      <c r="AD63" s="103" t="s">
        <v>4154</v>
      </c>
      <c r="AE63" s="103" t="s">
        <v>4155</v>
      </c>
      <c r="AF63" s="103" t="s">
        <v>4156</v>
      </c>
      <c r="AG63" s="103" t="s">
        <v>4157</v>
      </c>
      <c r="AH63" s="103" t="s">
        <v>4158</v>
      </c>
      <c r="AI63" s="103" t="s">
        <v>4159</v>
      </c>
      <c r="AJ63" s="103" t="s">
        <v>4160</v>
      </c>
      <c r="AK63" s="103" t="s">
        <v>4161</v>
      </c>
      <c r="AL63" s="103" t="s">
        <v>789</v>
      </c>
      <c r="AM63" s="103" t="s">
        <v>4162</v>
      </c>
      <c r="AN63" s="103" t="s">
        <v>4163</v>
      </c>
      <c r="AO63" s="103" t="s">
        <v>4164</v>
      </c>
      <c r="AP63" s="103" t="s">
        <v>4165</v>
      </c>
      <c r="AQ63" s="103" t="s">
        <v>4166</v>
      </c>
      <c r="AR63" s="103" t="s">
        <v>4167</v>
      </c>
      <c r="AS63" s="103" t="s">
        <v>4168</v>
      </c>
      <c r="AT63" s="103" t="s">
        <v>788</v>
      </c>
      <c r="AU63" s="103" t="s">
        <v>787</v>
      </c>
      <c r="AV63" s="103" t="s">
        <v>4169</v>
      </c>
      <c r="AW63" s="103" t="s">
        <v>4170</v>
      </c>
      <c r="AX63" s="103" t="s">
        <v>4171</v>
      </c>
      <c r="AY63" s="103" t="s">
        <v>4172</v>
      </c>
      <c r="AZ63" s="103" t="s">
        <v>4173</v>
      </c>
      <c r="BA63" s="103" t="s">
        <v>4174</v>
      </c>
      <c r="BB63" s="103" t="s">
        <v>786</v>
      </c>
      <c r="BC63" s="103" t="s">
        <v>4175</v>
      </c>
      <c r="BD63" s="103" t="s">
        <v>4176</v>
      </c>
      <c r="BE63" s="103" t="s">
        <v>4177</v>
      </c>
      <c r="BF63" s="103" t="s">
        <v>4178</v>
      </c>
      <c r="BG63" s="103" t="s">
        <v>4179</v>
      </c>
      <c r="BH63" s="103" t="s">
        <v>4180</v>
      </c>
      <c r="BI63" s="103" t="s">
        <v>1409</v>
      </c>
      <c r="BJ63" s="103" t="s">
        <v>1345</v>
      </c>
      <c r="BK63" s="103" t="s">
        <v>1285</v>
      </c>
      <c r="BL63" s="103" t="s">
        <v>1224</v>
      </c>
      <c r="BM63" s="103" t="s">
        <v>1163</v>
      </c>
      <c r="BN63" s="103" t="s">
        <v>1102</v>
      </c>
      <c r="BO63" s="103" t="s">
        <v>1042</v>
      </c>
      <c r="BP63" s="103" t="s">
        <v>978</v>
      </c>
      <c r="BQ63" s="103" t="s">
        <v>918</v>
      </c>
    </row>
    <row r="64" spans="1:69" ht="12.75" customHeight="1" x14ac:dyDescent="0.2">
      <c r="A64" s="103">
        <v>5</v>
      </c>
      <c r="F64" s="103" t="s">
        <v>4181</v>
      </c>
      <c r="G64" s="103" t="s">
        <v>4182</v>
      </c>
      <c r="H64" s="103" t="s">
        <v>4183</v>
      </c>
      <c r="I64" s="103" t="s">
        <v>4184</v>
      </c>
      <c r="J64" s="103" t="s">
        <v>4185</v>
      </c>
      <c r="K64" s="103" t="s">
        <v>4186</v>
      </c>
      <c r="L64" s="103" t="s">
        <v>4187</v>
      </c>
      <c r="M64" s="103" t="s">
        <v>4188</v>
      </c>
      <c r="N64" s="103" t="s">
        <v>4189</v>
      </c>
      <c r="O64" s="103" t="s">
        <v>4190</v>
      </c>
      <c r="P64" s="103" t="s">
        <v>4191</v>
      </c>
      <c r="Q64" s="103" t="s">
        <v>4192</v>
      </c>
      <c r="R64" s="103" t="s">
        <v>4193</v>
      </c>
      <c r="S64" s="103" t="s">
        <v>4194</v>
      </c>
      <c r="T64" s="103" t="s">
        <v>4195</v>
      </c>
      <c r="U64" s="103" t="s">
        <v>4196</v>
      </c>
      <c r="V64" s="103" t="s">
        <v>4197</v>
      </c>
      <c r="W64" s="103" t="s">
        <v>4198</v>
      </c>
      <c r="X64" s="103" t="s">
        <v>4199</v>
      </c>
      <c r="Y64" s="103" t="s">
        <v>4200</v>
      </c>
      <c r="Z64" s="103" t="s">
        <v>4201</v>
      </c>
      <c r="AA64" s="103" t="s">
        <v>4202</v>
      </c>
      <c r="AB64" s="103" t="s">
        <v>4203</v>
      </c>
      <c r="AC64" s="103" t="s">
        <v>4204</v>
      </c>
      <c r="AD64" s="103" t="s">
        <v>4205</v>
      </c>
      <c r="AE64" s="103" t="s">
        <v>4206</v>
      </c>
      <c r="AF64" s="103" t="s">
        <v>4207</v>
      </c>
      <c r="AG64" s="103" t="s">
        <v>4208</v>
      </c>
      <c r="AH64" s="103" t="s">
        <v>4209</v>
      </c>
      <c r="AI64" s="103" t="s">
        <v>4210</v>
      </c>
      <c r="AJ64" s="103" t="s">
        <v>4211</v>
      </c>
      <c r="AK64" s="103" t="s">
        <v>4212</v>
      </c>
      <c r="AL64" s="103" t="s">
        <v>794</v>
      </c>
      <c r="AM64" s="103" t="s">
        <v>4213</v>
      </c>
      <c r="AN64" s="103" t="s">
        <v>4214</v>
      </c>
      <c r="AO64" s="103" t="s">
        <v>4215</v>
      </c>
      <c r="AP64" s="103" t="s">
        <v>4216</v>
      </c>
      <c r="AQ64" s="103" t="s">
        <v>4217</v>
      </c>
      <c r="AR64" s="103" t="s">
        <v>4218</v>
      </c>
      <c r="AS64" s="103" t="s">
        <v>4219</v>
      </c>
      <c r="AT64" s="103" t="s">
        <v>793</v>
      </c>
      <c r="AU64" s="103" t="s">
        <v>792</v>
      </c>
      <c r="AV64" s="103" t="s">
        <v>4220</v>
      </c>
      <c r="AW64" s="103" t="s">
        <v>4221</v>
      </c>
      <c r="AX64" s="103" t="s">
        <v>4222</v>
      </c>
      <c r="AY64" s="103" t="s">
        <v>4223</v>
      </c>
      <c r="AZ64" s="103" t="s">
        <v>4224</v>
      </c>
      <c r="BA64" s="103" t="s">
        <v>4225</v>
      </c>
      <c r="BB64" s="103" t="s">
        <v>791</v>
      </c>
      <c r="BC64" s="103" t="s">
        <v>4226</v>
      </c>
      <c r="BD64" s="103" t="s">
        <v>4227</v>
      </c>
      <c r="BE64" s="103" t="s">
        <v>4228</v>
      </c>
      <c r="BF64" s="103" t="s">
        <v>4229</v>
      </c>
      <c r="BG64" s="103" t="s">
        <v>4230</v>
      </c>
      <c r="BH64" s="103" t="s">
        <v>4231</v>
      </c>
      <c r="BI64" s="103" t="s">
        <v>1410</v>
      </c>
      <c r="BJ64" s="103" t="s">
        <v>1346</v>
      </c>
      <c r="BK64" s="103" t="s">
        <v>1286</v>
      </c>
      <c r="BL64" s="103" t="s">
        <v>1225</v>
      </c>
      <c r="BM64" s="103" t="s">
        <v>1164</v>
      </c>
      <c r="BN64" s="103" t="s">
        <v>1103</v>
      </c>
      <c r="BO64" s="103" t="s">
        <v>1043</v>
      </c>
      <c r="BP64" s="103" t="s">
        <v>979</v>
      </c>
      <c r="BQ64" s="103" t="s">
        <v>919</v>
      </c>
    </row>
    <row r="65" spans="1:69" ht="12.75" customHeight="1" x14ac:dyDescent="0.2">
      <c r="A65" s="103">
        <v>4</v>
      </c>
      <c r="F65" s="103" t="s">
        <v>4232</v>
      </c>
      <c r="G65" s="103" t="s">
        <v>4233</v>
      </c>
      <c r="H65" s="103" t="s">
        <v>4234</v>
      </c>
      <c r="I65" s="103" t="s">
        <v>4235</v>
      </c>
      <c r="J65" s="103" t="s">
        <v>4236</v>
      </c>
      <c r="K65" s="103" t="s">
        <v>4237</v>
      </c>
      <c r="L65" s="103" t="s">
        <v>4238</v>
      </c>
      <c r="M65" s="103" t="s">
        <v>4239</v>
      </c>
      <c r="N65" s="103" t="s">
        <v>4240</v>
      </c>
      <c r="O65" s="103" t="s">
        <v>4241</v>
      </c>
      <c r="P65" s="103" t="s">
        <v>4242</v>
      </c>
      <c r="Q65" s="103" t="s">
        <v>4243</v>
      </c>
      <c r="R65" s="103" t="s">
        <v>4244</v>
      </c>
      <c r="S65" s="103" t="s">
        <v>4245</v>
      </c>
      <c r="T65" s="103" t="s">
        <v>4246</v>
      </c>
      <c r="U65" s="103" t="s">
        <v>4247</v>
      </c>
      <c r="V65" s="103" t="s">
        <v>4248</v>
      </c>
      <c r="W65" s="103" t="s">
        <v>4249</v>
      </c>
      <c r="X65" s="103" t="s">
        <v>4250</v>
      </c>
      <c r="Y65" s="103" t="s">
        <v>4251</v>
      </c>
      <c r="Z65" s="103" t="s">
        <v>4252</v>
      </c>
      <c r="AA65" s="103" t="s">
        <v>4253</v>
      </c>
      <c r="AB65" s="103" t="s">
        <v>4254</v>
      </c>
      <c r="AC65" s="103" t="s">
        <v>4255</v>
      </c>
      <c r="AD65" s="103" t="s">
        <v>4256</v>
      </c>
      <c r="AE65" s="103" t="s">
        <v>4257</v>
      </c>
      <c r="AF65" s="103" t="s">
        <v>4258</v>
      </c>
      <c r="AG65" s="103" t="s">
        <v>4259</v>
      </c>
      <c r="AH65" s="103" t="s">
        <v>4260</v>
      </c>
      <c r="AI65" s="103" t="s">
        <v>4261</v>
      </c>
      <c r="AJ65" s="103" t="s">
        <v>4262</v>
      </c>
      <c r="AK65" s="103" t="s">
        <v>4263</v>
      </c>
      <c r="AL65" s="103" t="s">
        <v>799</v>
      </c>
      <c r="AM65" s="103" t="s">
        <v>4264</v>
      </c>
      <c r="AN65" s="103" t="s">
        <v>4265</v>
      </c>
      <c r="AO65" s="103" t="s">
        <v>4266</v>
      </c>
      <c r="AP65" s="103" t="s">
        <v>4267</v>
      </c>
      <c r="AQ65" s="103" t="s">
        <v>4268</v>
      </c>
      <c r="AR65" s="103" t="s">
        <v>4269</v>
      </c>
      <c r="AS65" s="103" t="s">
        <v>4270</v>
      </c>
      <c r="AT65" s="103" t="s">
        <v>798</v>
      </c>
      <c r="AU65" s="103" t="s">
        <v>797</v>
      </c>
      <c r="AV65" s="103" t="s">
        <v>4271</v>
      </c>
      <c r="AW65" s="103" t="s">
        <v>4272</v>
      </c>
      <c r="AX65" s="103" t="s">
        <v>4273</v>
      </c>
      <c r="AY65" s="103" t="s">
        <v>4274</v>
      </c>
      <c r="AZ65" s="103" t="s">
        <v>4275</v>
      </c>
      <c r="BA65" s="103" t="s">
        <v>4276</v>
      </c>
      <c r="BB65" s="103" t="s">
        <v>796</v>
      </c>
      <c r="BC65" s="103" t="s">
        <v>4277</v>
      </c>
      <c r="BD65" s="103" t="s">
        <v>4278</v>
      </c>
      <c r="BE65" s="103" t="s">
        <v>4279</v>
      </c>
      <c r="BF65" s="103" t="s">
        <v>4280</v>
      </c>
      <c r="BG65" s="103" t="s">
        <v>4281</v>
      </c>
      <c r="BH65" s="103" t="s">
        <v>4282</v>
      </c>
      <c r="BI65" s="103" t="s">
        <v>1411</v>
      </c>
      <c r="BJ65" s="103" t="s">
        <v>1347</v>
      </c>
      <c r="BK65" s="103" t="s">
        <v>1287</v>
      </c>
      <c r="BL65" s="103" t="s">
        <v>1226</v>
      </c>
      <c r="BM65" s="103" t="s">
        <v>1165</v>
      </c>
      <c r="BN65" s="103" t="s">
        <v>1104</v>
      </c>
      <c r="BO65" s="103" t="s">
        <v>1044</v>
      </c>
      <c r="BP65" s="103" t="s">
        <v>980</v>
      </c>
      <c r="BQ65" s="103" t="s">
        <v>920</v>
      </c>
    </row>
    <row r="66" spans="1:69" ht="12.75" customHeight="1" x14ac:dyDescent="0.2">
      <c r="A66" s="103">
        <v>3</v>
      </c>
      <c r="F66" s="103" t="s">
        <v>4283</v>
      </c>
      <c r="G66" s="103" t="s">
        <v>4284</v>
      </c>
      <c r="H66" s="103" t="s">
        <v>4285</v>
      </c>
      <c r="I66" s="103" t="s">
        <v>4286</v>
      </c>
      <c r="J66" s="103" t="s">
        <v>4287</v>
      </c>
      <c r="K66" s="103" t="s">
        <v>4288</v>
      </c>
      <c r="L66" s="103" t="s">
        <v>4289</v>
      </c>
      <c r="M66" s="103" t="s">
        <v>4290</v>
      </c>
      <c r="N66" s="103" t="s">
        <v>4291</v>
      </c>
      <c r="O66" s="103" t="s">
        <v>4292</v>
      </c>
      <c r="P66" s="103" t="s">
        <v>4293</v>
      </c>
      <c r="Q66" s="103" t="s">
        <v>4294</v>
      </c>
      <c r="R66" s="103" t="s">
        <v>4295</v>
      </c>
      <c r="S66" s="103" t="s">
        <v>4296</v>
      </c>
      <c r="T66" s="103" t="s">
        <v>4297</v>
      </c>
      <c r="U66" s="103" t="s">
        <v>4298</v>
      </c>
      <c r="V66" s="103" t="s">
        <v>4299</v>
      </c>
      <c r="W66" s="103" t="s">
        <v>4300</v>
      </c>
      <c r="X66" s="103" t="s">
        <v>4301</v>
      </c>
      <c r="Y66" s="103" t="s">
        <v>4302</v>
      </c>
      <c r="Z66" s="103" t="s">
        <v>4303</v>
      </c>
      <c r="AA66" s="103" t="s">
        <v>4304</v>
      </c>
      <c r="AB66" s="103" t="s">
        <v>4305</v>
      </c>
      <c r="AC66" s="103" t="s">
        <v>4306</v>
      </c>
      <c r="AD66" s="103" t="s">
        <v>4307</v>
      </c>
      <c r="AE66" s="103" t="s">
        <v>4308</v>
      </c>
      <c r="AF66" s="103" t="s">
        <v>4309</v>
      </c>
      <c r="AG66" s="103" t="s">
        <v>4310</v>
      </c>
      <c r="AH66" s="103" t="s">
        <v>4311</v>
      </c>
      <c r="AI66" s="103" t="s">
        <v>4312</v>
      </c>
      <c r="AJ66" s="103" t="s">
        <v>4313</v>
      </c>
      <c r="AK66" s="103" t="s">
        <v>4314</v>
      </c>
      <c r="AL66" s="103" t="s">
        <v>804</v>
      </c>
      <c r="AM66" s="103" t="s">
        <v>4315</v>
      </c>
      <c r="AN66" s="103" t="s">
        <v>4316</v>
      </c>
      <c r="AO66" s="103" t="s">
        <v>4317</v>
      </c>
      <c r="AP66" s="103" t="s">
        <v>4318</v>
      </c>
      <c r="AQ66" s="103" t="s">
        <v>4319</v>
      </c>
      <c r="AR66" s="103" t="s">
        <v>4320</v>
      </c>
      <c r="AS66" s="103" t="s">
        <v>4321</v>
      </c>
      <c r="AT66" s="103" t="s">
        <v>803</v>
      </c>
      <c r="AU66" s="103" t="s">
        <v>802</v>
      </c>
      <c r="AV66" s="103" t="s">
        <v>4322</v>
      </c>
      <c r="AW66" s="103" t="s">
        <v>4323</v>
      </c>
      <c r="AX66" s="103" t="s">
        <v>4324</v>
      </c>
      <c r="AY66" s="103" t="s">
        <v>4325</v>
      </c>
      <c r="AZ66" s="103" t="s">
        <v>4326</v>
      </c>
      <c r="BA66" s="103" t="s">
        <v>4327</v>
      </c>
      <c r="BB66" s="103" t="s">
        <v>801</v>
      </c>
      <c r="BC66" s="103" t="s">
        <v>4328</v>
      </c>
      <c r="BD66" s="103" t="s">
        <v>4329</v>
      </c>
      <c r="BE66" s="103" t="s">
        <v>4330</v>
      </c>
      <c r="BF66" s="103" t="s">
        <v>4331</v>
      </c>
      <c r="BG66" s="103" t="s">
        <v>4332</v>
      </c>
      <c r="BH66" s="103" t="s">
        <v>4333</v>
      </c>
      <c r="BI66" s="103" t="s">
        <v>1412</v>
      </c>
      <c r="BJ66" s="103" t="s">
        <v>1348</v>
      </c>
      <c r="BK66" s="103" t="s">
        <v>1288</v>
      </c>
      <c r="BL66" s="103" t="s">
        <v>1227</v>
      </c>
      <c r="BM66" s="103" t="s">
        <v>1166</v>
      </c>
      <c r="BN66" s="103" t="s">
        <v>1105</v>
      </c>
      <c r="BO66" s="103" t="s">
        <v>1045</v>
      </c>
      <c r="BP66" s="103" t="s">
        <v>981</v>
      </c>
      <c r="BQ66" s="103" t="s">
        <v>921</v>
      </c>
    </row>
    <row r="67" spans="1:69" ht="12.75" customHeight="1" x14ac:dyDescent="0.2">
      <c r="A67" s="103">
        <v>2</v>
      </c>
      <c r="F67" s="103" t="s">
        <v>4334</v>
      </c>
      <c r="G67" s="103" t="s">
        <v>4335</v>
      </c>
      <c r="H67" s="103" t="s">
        <v>4336</v>
      </c>
      <c r="I67" s="103" t="s">
        <v>4337</v>
      </c>
      <c r="J67" s="103" t="s">
        <v>4338</v>
      </c>
      <c r="K67" s="103" t="s">
        <v>4339</v>
      </c>
      <c r="L67" s="103" t="s">
        <v>4340</v>
      </c>
      <c r="M67" s="103" t="s">
        <v>4341</v>
      </c>
      <c r="N67" s="103" t="s">
        <v>4342</v>
      </c>
      <c r="O67" s="103" t="s">
        <v>4343</v>
      </c>
      <c r="P67" s="103" t="s">
        <v>4344</v>
      </c>
      <c r="Q67" s="103" t="s">
        <v>4345</v>
      </c>
      <c r="R67" s="103" t="s">
        <v>4346</v>
      </c>
      <c r="S67" s="103" t="s">
        <v>4347</v>
      </c>
      <c r="T67" s="103" t="s">
        <v>4348</v>
      </c>
      <c r="U67" s="103" t="s">
        <v>4349</v>
      </c>
      <c r="V67" s="103" t="s">
        <v>4350</v>
      </c>
      <c r="W67" s="103" t="s">
        <v>4351</v>
      </c>
      <c r="X67" s="103" t="s">
        <v>4352</v>
      </c>
      <c r="Y67" s="103" t="s">
        <v>4353</v>
      </c>
      <c r="Z67" s="103" t="s">
        <v>4354</v>
      </c>
      <c r="AA67" s="103" t="s">
        <v>4355</v>
      </c>
      <c r="AB67" s="103" t="s">
        <v>4356</v>
      </c>
      <c r="AC67" s="103" t="s">
        <v>4357</v>
      </c>
      <c r="AD67" s="103" t="s">
        <v>4358</v>
      </c>
      <c r="AE67" s="103" t="s">
        <v>4359</v>
      </c>
      <c r="AF67" s="103" t="s">
        <v>4360</v>
      </c>
      <c r="AG67" s="103" t="s">
        <v>4361</v>
      </c>
      <c r="AH67" s="103" t="s">
        <v>4362</v>
      </c>
      <c r="AI67" s="103" t="s">
        <v>4363</v>
      </c>
      <c r="AJ67" s="103" t="s">
        <v>4364</v>
      </c>
      <c r="AK67" s="103" t="s">
        <v>4365</v>
      </c>
      <c r="AL67" s="103" t="s">
        <v>809</v>
      </c>
      <c r="AM67" s="103" t="s">
        <v>4366</v>
      </c>
      <c r="AN67" s="103" t="s">
        <v>4367</v>
      </c>
      <c r="AO67" s="103" t="s">
        <v>4368</v>
      </c>
      <c r="AP67" s="103" t="s">
        <v>4369</v>
      </c>
      <c r="AQ67" s="103" t="s">
        <v>4370</v>
      </c>
      <c r="AR67" s="103" t="s">
        <v>4371</v>
      </c>
      <c r="AS67" s="103" t="s">
        <v>4372</v>
      </c>
      <c r="AT67" s="103" t="s">
        <v>808</v>
      </c>
      <c r="AU67" s="103" t="s">
        <v>807</v>
      </c>
      <c r="AV67" s="103" t="s">
        <v>4373</v>
      </c>
      <c r="AW67" s="103" t="s">
        <v>4374</v>
      </c>
      <c r="AX67" s="103" t="s">
        <v>4375</v>
      </c>
      <c r="AY67" s="103" t="s">
        <v>4376</v>
      </c>
      <c r="AZ67" s="103" t="s">
        <v>4377</v>
      </c>
      <c r="BA67" s="103" t="s">
        <v>4378</v>
      </c>
      <c r="BB67" s="103" t="s">
        <v>806</v>
      </c>
      <c r="BC67" s="103" t="s">
        <v>4379</v>
      </c>
      <c r="BD67" s="103" t="s">
        <v>4380</v>
      </c>
      <c r="BE67" s="103" t="s">
        <v>4381</v>
      </c>
      <c r="BF67" s="103" t="s">
        <v>4382</v>
      </c>
      <c r="BG67" s="103" t="s">
        <v>4383</v>
      </c>
      <c r="BH67" s="103" t="s">
        <v>4384</v>
      </c>
      <c r="BI67" s="103" t="s">
        <v>1413</v>
      </c>
      <c r="BJ67" s="103" t="s">
        <v>1349</v>
      </c>
      <c r="BK67" s="103" t="s">
        <v>1289</v>
      </c>
      <c r="BL67" s="103" t="s">
        <v>1228</v>
      </c>
      <c r="BM67" s="103" t="s">
        <v>1167</v>
      </c>
      <c r="BN67" s="103" t="s">
        <v>1106</v>
      </c>
      <c r="BO67" s="103" t="s">
        <v>1046</v>
      </c>
      <c r="BP67" s="103" t="s">
        <v>982</v>
      </c>
      <c r="BQ67" s="103" t="s">
        <v>922</v>
      </c>
    </row>
    <row r="68" spans="1:69" ht="12.75" customHeight="1" x14ac:dyDescent="0.2">
      <c r="A68" s="103">
        <v>1</v>
      </c>
      <c r="F68" s="103" t="s">
        <v>4385</v>
      </c>
      <c r="G68" s="103" t="s">
        <v>4386</v>
      </c>
      <c r="H68" s="103" t="s">
        <v>4387</v>
      </c>
      <c r="I68" s="103" t="s">
        <v>4388</v>
      </c>
      <c r="J68" s="103" t="s">
        <v>4389</v>
      </c>
      <c r="K68" s="103" t="s">
        <v>4390</v>
      </c>
      <c r="L68" s="103" t="s">
        <v>4391</v>
      </c>
      <c r="M68" s="103" t="s">
        <v>4392</v>
      </c>
      <c r="N68" s="103" t="s">
        <v>4393</v>
      </c>
      <c r="O68" s="103" t="s">
        <v>4394</v>
      </c>
      <c r="P68" s="103" t="s">
        <v>4395</v>
      </c>
      <c r="Q68" s="103" t="s">
        <v>4396</v>
      </c>
      <c r="R68" s="103" t="s">
        <v>4397</v>
      </c>
      <c r="S68" s="103" t="s">
        <v>4398</v>
      </c>
      <c r="T68" s="103" t="s">
        <v>4399</v>
      </c>
      <c r="U68" s="103" t="s">
        <v>4400</v>
      </c>
      <c r="V68" s="103" t="s">
        <v>4401</v>
      </c>
      <c r="W68" s="103" t="s">
        <v>4402</v>
      </c>
      <c r="X68" s="103" t="s">
        <v>4403</v>
      </c>
      <c r="Y68" s="103" t="s">
        <v>4404</v>
      </c>
      <c r="Z68" s="103" t="s">
        <v>4405</v>
      </c>
      <c r="AA68" s="103" t="s">
        <v>4406</v>
      </c>
      <c r="AB68" s="103" t="s">
        <v>4407</v>
      </c>
      <c r="AC68" s="103" t="s">
        <v>4408</v>
      </c>
      <c r="AD68" s="103" t="s">
        <v>4409</v>
      </c>
      <c r="AE68" s="103" t="s">
        <v>4410</v>
      </c>
      <c r="AF68" s="103" t="s">
        <v>4411</v>
      </c>
      <c r="AG68" s="103" t="s">
        <v>4412</v>
      </c>
      <c r="AH68" s="103" t="s">
        <v>4413</v>
      </c>
      <c r="AI68" s="103" t="s">
        <v>4414</v>
      </c>
      <c r="AJ68" s="103" t="s">
        <v>4415</v>
      </c>
      <c r="AK68" s="103" t="s">
        <v>4416</v>
      </c>
      <c r="AL68" s="103" t="s">
        <v>814</v>
      </c>
      <c r="AM68" s="103" t="s">
        <v>4417</v>
      </c>
      <c r="AN68" s="103" t="s">
        <v>4418</v>
      </c>
      <c r="AO68" s="103" t="s">
        <v>4419</v>
      </c>
      <c r="AP68" s="103" t="s">
        <v>4420</v>
      </c>
      <c r="AQ68" s="103" t="s">
        <v>4421</v>
      </c>
      <c r="AR68" s="103" t="s">
        <v>4422</v>
      </c>
      <c r="AS68" s="103" t="s">
        <v>4423</v>
      </c>
      <c r="AT68" s="103" t="s">
        <v>813</v>
      </c>
      <c r="AU68" s="103" t="s">
        <v>812</v>
      </c>
      <c r="AV68" s="103" t="s">
        <v>4424</v>
      </c>
      <c r="AW68" s="103" t="s">
        <v>4425</v>
      </c>
      <c r="AX68" s="103" t="s">
        <v>4426</v>
      </c>
      <c r="AY68" s="103" t="s">
        <v>4427</v>
      </c>
      <c r="AZ68" s="103" t="s">
        <v>4428</v>
      </c>
      <c r="BA68" s="103" t="s">
        <v>4429</v>
      </c>
      <c r="BB68" s="103" t="s">
        <v>811</v>
      </c>
      <c r="BC68" s="103" t="s">
        <v>4430</v>
      </c>
      <c r="BD68" s="103" t="s">
        <v>4431</v>
      </c>
      <c r="BE68" s="103" t="s">
        <v>4432</v>
      </c>
      <c r="BF68" s="103" t="s">
        <v>4433</v>
      </c>
      <c r="BG68" s="103" t="s">
        <v>4434</v>
      </c>
      <c r="BH68" s="103" t="s">
        <v>4435</v>
      </c>
      <c r="BI68" s="103" t="s">
        <v>1414</v>
      </c>
      <c r="BJ68" s="103" t="s">
        <v>1350</v>
      </c>
      <c r="BK68" s="103" t="s">
        <v>1290</v>
      </c>
      <c r="BL68" s="103" t="s">
        <v>1229</v>
      </c>
      <c r="BM68" s="103" t="s">
        <v>1168</v>
      </c>
      <c r="BN68" s="103" t="s">
        <v>1107</v>
      </c>
      <c r="BO68" s="103" t="s">
        <v>1047</v>
      </c>
      <c r="BP68" s="103" t="s">
        <v>983</v>
      </c>
      <c r="BQ68" s="103" t="s">
        <v>923</v>
      </c>
    </row>
    <row r="70" spans="1:69" s="104" customFormat="1" ht="13.5" customHeight="1" x14ac:dyDescent="0.2"/>
    <row r="71" spans="1:69" s="104" customFormat="1" ht="15" customHeight="1" x14ac:dyDescent="0.2"/>
    <row r="72" spans="1:69" s="104" customFormat="1" ht="15" customHeight="1" x14ac:dyDescent="0.2"/>
    <row r="73" spans="1:69" s="104" customFormat="1" ht="15" customHeight="1" x14ac:dyDescent="0.2"/>
    <row r="74" spans="1:69" s="104" customFormat="1" ht="12.75" customHeight="1" x14ac:dyDescent="0.2"/>
    <row r="75" spans="1:69" s="104" customFormat="1" ht="15" customHeight="1" x14ac:dyDescent="0.2"/>
    <row r="76" spans="1:69" s="104" customFormat="1" x14ac:dyDescent="0.2"/>
    <row r="77" spans="1:69" s="104" customFormat="1" x14ac:dyDescent="0.2"/>
    <row r="78" spans="1:69" s="104" customFormat="1" x14ac:dyDescent="0.2"/>
    <row r="79" spans="1:69" s="104" customFormat="1" x14ac:dyDescent="0.2"/>
  </sheetData>
  <pageMargins left="0.23622047244094491" right="0.23622047244094491" top="0.23622047244094491" bottom="0.35433070866141736" header="0.19685039370078741" footer="0.31496062992125984"/>
  <pageSetup paperSize="9" scale="87" fitToWidth="0" orientation="portrait" r:id="rId1"/>
  <rowBreaks count="1" manualBreakCount="1">
    <brk id="6" min="68" max="18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zoomScale="60" zoomScaleNormal="60" workbookViewId="0">
      <selection activeCell="C2" sqref="C2:M2"/>
    </sheetView>
  </sheetViews>
  <sheetFormatPr defaultColWidth="20.7109375" defaultRowHeight="18.75" x14ac:dyDescent="0.3"/>
  <cols>
    <col min="1" max="1" width="1.7109375" style="17" customWidth="1"/>
    <col min="2" max="2" width="7.5703125" style="17" customWidth="1"/>
    <col min="3" max="3" width="57.28515625" style="18" customWidth="1"/>
    <col min="4" max="4" width="4.140625" style="17" hidden="1" customWidth="1"/>
    <col min="5" max="5" width="25.85546875" style="17" hidden="1" customWidth="1"/>
    <col min="6" max="6" width="4.85546875" style="17" customWidth="1"/>
    <col min="7" max="7" width="73" style="17" customWidth="1"/>
    <col min="8" max="8" width="1.42578125" style="17" customWidth="1"/>
    <col min="9" max="9" width="73.140625" style="17" customWidth="1"/>
    <col min="10" max="10" width="1.42578125" style="17" customWidth="1"/>
    <col min="11" max="11" width="73.140625" style="17" customWidth="1"/>
    <col min="12" max="12" width="1.42578125" style="17" customWidth="1"/>
    <col min="13" max="13" width="73.28515625" style="17" customWidth="1"/>
    <col min="14" max="14" width="2.42578125" style="17" customWidth="1"/>
    <col min="15" max="15" width="1.28515625" style="17" customWidth="1"/>
    <col min="16" max="16" width="7.85546875" style="17" customWidth="1"/>
    <col min="17" max="16384" width="20.7109375" style="17"/>
  </cols>
  <sheetData>
    <row r="1" spans="2:18" ht="28.5" x14ac:dyDescent="0.45">
      <c r="C1" s="225" t="s">
        <v>4934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2:18" ht="46.5" x14ac:dyDescent="0.3">
      <c r="C2" s="227" t="str">
        <f>CONCATENATE("Иерархическая структура Подразделения ИДИВО ",Полномочные!C3," Изначальности, ",Полномочные!C6)</f>
        <v>Иерархическая структура Подразделения ИДИВО 192 Изначальности, Москва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2:18" ht="3.75" customHeight="1" thickBot="1" x14ac:dyDescent="0.35">
      <c r="N3" s="1"/>
    </row>
    <row r="4" spans="2:18" ht="18" customHeight="1" thickBot="1" x14ac:dyDescent="0.35">
      <c r="B4" s="89"/>
      <c r="C4" s="19"/>
      <c r="F4" s="226"/>
      <c r="G4" s="19"/>
      <c r="H4" s="226"/>
      <c r="I4" s="19"/>
      <c r="J4" s="226"/>
      <c r="K4" s="19"/>
      <c r="L4" s="226"/>
      <c r="M4" s="19"/>
      <c r="N4" s="2"/>
    </row>
    <row r="5" spans="2:18" s="20" customFormat="1" ht="27" customHeight="1" thickBot="1" x14ac:dyDescent="0.45">
      <c r="B5" s="90"/>
      <c r="C5" s="176" t="s">
        <v>9</v>
      </c>
      <c r="E5" s="228" t="s">
        <v>0</v>
      </c>
      <c r="F5" s="226"/>
      <c r="G5" s="229" t="str">
        <f>CONCATENATE("Дом Отца ИДИВО ",Полномочные!C3," Изначальности")</f>
        <v>Дом Отца ИДИВО 192 Изначальности</v>
      </c>
      <c r="H5" s="226"/>
      <c r="I5" s="229" t="str">
        <f>CONCATENATE("Дом Отца Иерархии ИДИВО ",Полномочные!C3," Изначальности")</f>
        <v>Дом Отца Иерархии ИДИВО 192 Изначальности</v>
      </c>
      <c r="J5" s="226"/>
      <c r="K5" s="229" t="str">
        <f>CONCATENATE("Дом Отца Цивилизации ИДИВО ",Полномочные!C3," Изначальности")</f>
        <v>Дом Отца Цивилизации ИДИВО 192 Изначальности</v>
      </c>
      <c r="L5" s="226"/>
      <c r="M5" s="229" t="str">
        <f>CONCATENATE("Дом Отца Психодинамики ИДИВО ",Полномочные!C3," Изначальности")</f>
        <v>Дом Отца Психодинамики ИДИВО 192 Изначальности</v>
      </c>
      <c r="N5" s="11"/>
      <c r="P5" s="6"/>
      <c r="Q5" s="6"/>
      <c r="R5" s="6"/>
    </row>
    <row r="6" spans="2:18" s="20" customFormat="1" ht="26.45" customHeight="1" thickBot="1" x14ac:dyDescent="0.45">
      <c r="B6" s="90"/>
      <c r="C6" s="19"/>
      <c r="E6" s="228"/>
      <c r="F6" s="226"/>
      <c r="G6" s="229"/>
      <c r="H6" s="226"/>
      <c r="I6" s="229"/>
      <c r="J6" s="226"/>
      <c r="K6" s="229"/>
      <c r="L6" s="226"/>
      <c r="M6" s="229"/>
      <c r="N6" s="11"/>
      <c r="P6" s="6"/>
      <c r="Q6" s="6"/>
      <c r="R6" s="6"/>
    </row>
    <row r="7" spans="2:18" ht="57" thickBot="1" x14ac:dyDescent="0.35">
      <c r="B7" s="90"/>
      <c r="C7" s="87" t="str">
        <f>Полномочные!B12</f>
        <v>Ману, Ипостась Изначально Вышестоящего Отца, Глава ИДИВО 192 Изначальности</v>
      </c>
      <c r="E7" s="218" t="s">
        <v>1</v>
      </c>
      <c r="F7" s="226"/>
      <c r="G7" s="13" t="str">
        <f>Полномочные!B16</f>
        <v>Логос, Глава Дома Отца Управления Синтеза Изначальных Владык Кут Хуми Фаинь ИДИВО 192 Изначальности</v>
      </c>
      <c r="H7" s="226"/>
      <c r="I7" s="13" t="str">
        <f>Полномочные!B17</f>
        <v>Аспект, Глава Дома Отца Управления Синтеза Изначальных Владык Иосиф Славия Иерархии ИДИВО 192 Изначальности</v>
      </c>
      <c r="J7" s="226"/>
      <c r="K7" s="13" t="str">
        <f>Полномочные!B18</f>
        <v>Ипостась, Глава Дома Отца Управления Синтеза Изначальных Владык Мория Свет Цивилизации ИДИВО 192 Изначальности</v>
      </c>
      <c r="L7" s="226"/>
      <c r="M7" s="13" t="str">
        <f>Полномочные!B19</f>
        <v>Сотрудник, Глава Дома Отца Управления Синтеза Изначальных Владык Филипп Марина Психодинамики ИДИВО 192 Изначальности</v>
      </c>
      <c r="N7" s="4"/>
    </row>
    <row r="8" spans="2:18" s="47" customFormat="1" ht="24" thickBot="1" x14ac:dyDescent="0.4">
      <c r="B8" s="90"/>
      <c r="C8" s="88" t="str">
        <f>TEXT(Полномочные!C12,)</f>
        <v>Андроновская Елена</v>
      </c>
      <c r="E8" s="218"/>
      <c r="F8" s="226"/>
      <c r="G8" s="48" t="str">
        <f>TEXT(Полномочные!C16,)</f>
        <v>Бирюкова Евгения</v>
      </c>
      <c r="H8" s="226"/>
      <c r="I8" s="48" t="str">
        <f>TEXT(Полномочные!C17,)</f>
        <v>Финогенова Елена</v>
      </c>
      <c r="J8" s="226"/>
      <c r="K8" s="48" t="str">
        <f>TEXT(Полномочные!C18,)</f>
        <v>Гайворонская Наталья</v>
      </c>
      <c r="L8" s="226"/>
      <c r="M8" s="48" t="str">
        <f>TEXT(Полномочные!C19,)</f>
        <v>Данилина Инна</v>
      </c>
      <c r="N8" s="49"/>
    </row>
    <row r="9" spans="2:18" ht="57" thickBot="1" x14ac:dyDescent="0.35">
      <c r="B9" s="90"/>
      <c r="C9" s="8" t="str">
        <f>Полномочные!B13</f>
        <v>Предначальная, Ипостась Основы Отца, Глава Высшей Школы Синтеза ИДИВО 192 Изначальности</v>
      </c>
      <c r="E9" s="217" t="s">
        <v>2</v>
      </c>
      <c r="F9" s="226"/>
      <c r="G9" s="15" t="str">
        <f>Полномочные!B21</f>
        <v>Ведущий, Глава Ипостасного Синтеза Человека ИДИВО Управления Синтеза Византия Альбины Высшей Школы Синтеза 192 Изначальности</v>
      </c>
      <c r="H9" s="226"/>
      <c r="I9" s="15" t="str">
        <f>Полномочные!B22</f>
        <v>Ведущий, Глава Профессионального Синтеза Конфедерации ИДИВО Управления Синтеза Янова Вероники Высшей Школы Синтеза 192 Изначальности</v>
      </c>
      <c r="J9" s="226"/>
      <c r="K9" s="15" t="str">
        <f>Полномочные!B23</f>
        <v>Ведущий, Глава Синтеза Изначально Вышестоящего Отца Теофы ИДИВО Управления Синтеза Юлия Сианы Высшей Школы Синтеза 192 Изначальности</v>
      </c>
      <c r="L9" s="226"/>
      <c r="M9" s="15" t="str">
        <f>Полномочные!B24</f>
        <v>Ведущий, Глава Цельного Синтеза Метагалактики ИДИВО Управления Синтеза Юсефа Оны Высшей Школы Синтеза 192 Изначальности</v>
      </c>
      <c r="N9" s="4"/>
    </row>
    <row r="10" spans="2:18" s="47" customFormat="1" ht="24" thickBot="1" x14ac:dyDescent="0.4">
      <c r="B10" s="90"/>
      <c r="C10" s="50" t="str">
        <f>TEXT(Полномочные!C13,)</f>
        <v>Прокопьева Ангелина</v>
      </c>
      <c r="E10" s="217"/>
      <c r="F10" s="226"/>
      <c r="G10" s="51" t="str">
        <f>TEXT(Полномочные!C21,)</f>
        <v>Бессонова Елена</v>
      </c>
      <c r="H10" s="226"/>
      <c r="I10" s="51" t="str">
        <f>TEXT(Полномочные!C22,)</f>
        <v>Токарь Альбина</v>
      </c>
      <c r="J10" s="226"/>
      <c r="K10" s="51" t="str">
        <f>TEXT(Полномочные!C23,)</f>
        <v>Чернышова Вера</v>
      </c>
      <c r="L10" s="226"/>
      <c r="M10" s="51" t="str">
        <f>TEXT(Полномочные!C24,)</f>
        <v>Захарина Ольга</v>
      </c>
      <c r="N10" s="49"/>
    </row>
    <row r="11" spans="2:18" ht="23.25" customHeight="1" thickBot="1" x14ac:dyDescent="0.35">
      <c r="B11" s="90"/>
      <c r="C11" s="214"/>
      <c r="E11" s="21"/>
      <c r="F11" s="226"/>
      <c r="G11" s="14"/>
      <c r="H11" s="226"/>
      <c r="I11" s="14"/>
      <c r="J11" s="226"/>
      <c r="K11" s="14"/>
      <c r="L11" s="226"/>
      <c r="M11" s="14"/>
      <c r="N11" s="4"/>
    </row>
    <row r="12" spans="2:18" ht="57" thickBot="1" x14ac:dyDescent="0.35">
      <c r="B12" s="90"/>
      <c r="C12" s="215"/>
      <c r="E12" s="219" t="s">
        <v>3</v>
      </c>
      <c r="F12" s="226"/>
      <c r="G12" s="22" t="str">
        <f>Полномочные!B34</f>
        <v>Архат, Глава Идивного Синтеза Владыки ИДИВО Управления Синтеза Эдуарда Эмилии Высшей Школы Синтеза 192 Изначальности</v>
      </c>
      <c r="H12" s="226"/>
      <c r="I12" s="22" t="str">
        <f>Полномочные!B35</f>
        <v>Архат, Глава Идивного Синтеза Учителя ИДИВО Управления Синтеза Фадея Елены Высшей Школы Синтеза 192 Изначальности</v>
      </c>
      <c r="J12" s="226"/>
      <c r="K12" s="22" t="str">
        <f>Полномочные!B36</f>
        <v>Архат, Глава Идивного Синтеза Логоса ИДИВО Управления Синтеза Серафима Валерии Высшей Школы Синтеза 192 Изначальности</v>
      </c>
      <c r="L12" s="226"/>
      <c r="M12" s="22" t="str">
        <f>Полномочные!B37</f>
        <v>Архат, Глава Идивного Синтеза Аспекта ИДИВО Управления Синтеза Святослава Олеси Высшей Школы Синтеза 192 Изначальности</v>
      </c>
      <c r="N12" s="4"/>
    </row>
    <row r="13" spans="2:18" s="47" customFormat="1" ht="24" thickBot="1" x14ac:dyDescent="0.4">
      <c r="B13" s="90"/>
      <c r="C13" s="215"/>
      <c r="E13" s="219"/>
      <c r="F13" s="226"/>
      <c r="G13" s="52" t="str">
        <f>TEXT(Полномочные!C34,)</f>
        <v>Зарубина Елена</v>
      </c>
      <c r="H13" s="226"/>
      <c r="I13" s="52" t="str">
        <f>TEXT(Полномочные!C35,)</f>
        <v>Захарина Наталия</v>
      </c>
      <c r="J13" s="226"/>
      <c r="K13" s="52" t="str">
        <f>TEXT(Полномочные!C36,)</f>
        <v>Шпенькова Надежда</v>
      </c>
      <c r="L13" s="226"/>
      <c r="M13" s="52" t="str">
        <f>TEXT(Полномочные!C37,)</f>
        <v>Кокуева Галина</v>
      </c>
      <c r="N13" s="49"/>
    </row>
    <row r="14" spans="2:18" ht="57" thickBot="1" x14ac:dyDescent="0.35">
      <c r="B14" s="90"/>
      <c r="C14" s="215"/>
      <c r="E14" s="219"/>
      <c r="F14" s="226"/>
      <c r="G14" s="22" t="str">
        <f>Полномочные!B46</f>
        <v>Посвященный, Глава Иерархического Синтеза Хум ИДИВО Управления Синтеза Георга Дарьи Высшей Школы Синтеза 192 Изначальности</v>
      </c>
      <c r="H14" s="226"/>
      <c r="I14" s="22" t="str">
        <f>Полномочные!B47</f>
        <v>Посвященный, Глава Иерархического Синтеза Абсолюта ИДИВО Управления Синтеза Алексея Иланы Высшей Школы Синтеза 192 Изначальности</v>
      </c>
      <c r="J14" s="226"/>
      <c r="K14" s="22" t="str">
        <f>Полномочные!B48</f>
        <v>Посвященный, Глава Иерархического Синтеза Омеги ИДИВО Управления Синтеза Эмиля Яны Высшей Школы Синтеза 192 Изначальности</v>
      </c>
      <c r="L14" s="226"/>
      <c r="M14" s="22" t="str">
        <f>Полномочные!B49</f>
        <v>Посвященный, Глава Иерархического Синтеза Монады ИДИВО Управления Синтеза Дария Давлаты Высшей Школы Синтеза 192 Изначальности</v>
      </c>
      <c r="N14" s="4"/>
    </row>
    <row r="15" spans="2:18" s="47" customFormat="1" ht="24" thickBot="1" x14ac:dyDescent="0.4">
      <c r="B15" s="90"/>
      <c r="C15" s="215"/>
      <c r="E15" s="219"/>
      <c r="F15" s="226"/>
      <c r="G15" s="52" t="str">
        <f>TEXT(Полномочные!C46,)</f>
        <v>Жаркова Тамара</v>
      </c>
      <c r="H15" s="226"/>
      <c r="I15" s="52" t="str">
        <f>TEXT(Полномочные!C47,)</f>
        <v>Швец Ольга</v>
      </c>
      <c r="J15" s="226"/>
      <c r="K15" s="52" t="str">
        <f>TEXT(Полномочные!C48,)</f>
        <v>Ионова Юлия</v>
      </c>
      <c r="L15" s="226"/>
      <c r="M15" s="52" t="str">
        <f>TEXT(Полномочные!C49,)</f>
        <v>Барченков Дмитрий</v>
      </c>
      <c r="N15" s="49"/>
    </row>
    <row r="16" spans="2:18" ht="75.75" thickBot="1" x14ac:dyDescent="0.35">
      <c r="B16" s="90"/>
      <c r="C16" s="215"/>
      <c r="E16" s="219"/>
      <c r="F16" s="226"/>
      <c r="G16" s="22" t="str">
        <f>Полномочные!B58</f>
        <v>Ученик, Глава Цивилизационного Синтеза ИДИВО Человека Проявления ИДИВО Управления Синтеза Константина Ксении Высшей Школы Синтеза 192 Изначальности</v>
      </c>
      <c r="H16" s="226"/>
      <c r="I16" s="22" t="str">
        <f>Полномочные!B59</f>
        <v>Ученик, Глава Цивилизационного Синтеза Синтезтела ИДИВО Управления Синтеза Ростислава Эммы Высшей Школы Синтеза 192 Изначальности</v>
      </c>
      <c r="J16" s="226"/>
      <c r="K16" s="22" t="str">
        <f>Полномочные!B60</f>
        <v>Ученик, Глава Цивилизационного Синтеза Сообразительности ИДИВО Управления Синтеза Яна Стафии Высшей Школы Синтеза 192 Изначальности</v>
      </c>
      <c r="L16" s="226"/>
      <c r="M16" s="22" t="str">
        <f>Полномочные!B61</f>
        <v>Ученик, Глава Цивилизационного Синтеза Осмысленности ИДИВО Управления Синтеза Василия Оксаны Высшей Школы Синтеза 192 Изначальности</v>
      </c>
      <c r="N16" s="4"/>
    </row>
    <row r="17" spans="2:14" s="47" customFormat="1" ht="24" thickBot="1" x14ac:dyDescent="0.4">
      <c r="B17" s="90"/>
      <c r="C17" s="215"/>
      <c r="E17" s="219"/>
      <c r="F17" s="226"/>
      <c r="G17" s="52" t="str">
        <f>TEXT(Полномочные!C58,)</f>
        <v>Жигарева Галина</v>
      </c>
      <c r="H17" s="226"/>
      <c r="I17" s="52" t="str">
        <f>TEXT(Полномочные!C59,)</f>
        <v>Широкова Валерия</v>
      </c>
      <c r="J17" s="226"/>
      <c r="K17" s="52" t="str">
        <f>TEXT(Полномочные!C60,)</f>
        <v>Козлова Татьяна</v>
      </c>
      <c r="L17" s="226"/>
      <c r="M17" s="52" t="str">
        <f>TEXT(Полномочные!C61,)</f>
        <v>Яновицкая Татьяна</v>
      </c>
      <c r="N17" s="49"/>
    </row>
    <row r="18" spans="2:14" ht="75.75" thickBot="1" x14ac:dyDescent="0.35">
      <c r="B18" s="90"/>
      <c r="C18" s="215"/>
      <c r="E18" s="219"/>
      <c r="F18" s="226"/>
      <c r="G18" s="22" t="str">
        <f>Полномочные!B70</f>
        <v>Человек Изначальный, Глава Психодинамического Синтеза Веры ИДИВО Управления Синтеза Вадима Тамары Высшей Школы Синтеза 192 Изначальности</v>
      </c>
      <c r="H18" s="226"/>
      <c r="I18" s="22" t="str">
        <f>Полномочные!B71</f>
        <v>Человек Изначальный, Глава Психодинамического Синтеза Чувствознания ИДИВО Управления Синтеза Огнеслава Нины Высшей Школы Синтеза 192 Изначальности</v>
      </c>
      <c r="J18" s="226"/>
      <c r="K18" s="22" t="str">
        <f>Полномочные!B72</f>
        <v>Человек Изначальный, Глава Психодинамического Синтеза Потенциала ИДИВО Управления Синтеза Марка Орфеи Высшей Школы Синтеза 192 Изначальности</v>
      </c>
      <c r="L18" s="226"/>
      <c r="M18" s="22" t="str">
        <f>Полномочные!B73</f>
        <v>Человек Изначальный, Глава Психодинамического Синтеза Мощи Отца ИДИВО Управления Синтеза Теона Вергилии Высшей Школы Синтеза 192 Изначальности</v>
      </c>
      <c r="N18" s="4"/>
    </row>
    <row r="19" spans="2:14" s="47" customFormat="1" ht="24" thickBot="1" x14ac:dyDescent="0.4">
      <c r="B19" s="90"/>
      <c r="C19" s="216"/>
      <c r="E19" s="219"/>
      <c r="F19" s="226"/>
      <c r="G19" s="52" t="str">
        <f>TEXT(Полномочные!C70,)</f>
        <v>Лукаш Владимир</v>
      </c>
      <c r="H19" s="226"/>
      <c r="I19" s="52" t="str">
        <f>TEXT(Полномочные!C71,)</f>
        <v>Кузнецова Валентина</v>
      </c>
      <c r="J19" s="226"/>
      <c r="K19" s="52" t="str">
        <f>TEXT(Полномочные!C72,)</f>
        <v>Андроновская Вера</v>
      </c>
      <c r="L19" s="226"/>
      <c r="M19" s="52" t="str">
        <f>TEXT(Полномочные!C73,)</f>
        <v>Зубова Любовь</v>
      </c>
      <c r="N19" s="49"/>
    </row>
    <row r="20" spans="2:14" ht="75.75" thickBot="1" x14ac:dyDescent="0.35">
      <c r="B20" s="90"/>
      <c r="C20" s="9" t="str">
        <f>Полномочные!B14</f>
        <v>Владычица, Ипостась Синтеза ИДИВО, Глава Метагалактической Гражданской Конфедерации ИДИВО 192 Изначальности, Москва</v>
      </c>
      <c r="E20" s="220" t="s">
        <v>4</v>
      </c>
      <c r="F20" s="226"/>
      <c r="G20" s="16" t="str">
        <f>Полномочные!B25</f>
        <v>Праведник, Глава Синтеза Неизречённого ИДИВО Управления Синтеза Владомира Стефаны, Член Регионального Cовета МГК Москвы</v>
      </c>
      <c r="H20" s="226"/>
      <c r="I20" s="16" t="str">
        <f>Полномочные!B26</f>
        <v>Праведник, Глава Синтеза Предвечного ИДИВО Управления Синтеза Саввы Святы, Член Регионального Cовета МГК Москвы</v>
      </c>
      <c r="J20" s="226"/>
      <c r="K20" s="16" t="str">
        <f>Полномочные!B27</f>
        <v>Праведник, Глава Синтеза Всемогущего ИДИВО Управления Синтеза Савелия Баяны, Региональный Секретарь МГК Москвы</v>
      </c>
      <c r="L20" s="226"/>
      <c r="M20" s="16" t="str">
        <f>Полномочные!B28</f>
        <v>Праведник, Глава Синтеза Всевышнего ИДИВО Управления Синтеза  Вильгельма Екатерины, Ревизор Регионального Отделения МГК Москвы</v>
      </c>
      <c r="N20" s="4"/>
    </row>
    <row r="21" spans="2:14" s="47" customFormat="1" ht="24" thickBot="1" x14ac:dyDescent="0.4">
      <c r="B21" s="90"/>
      <c r="C21" s="53" t="str">
        <f>TEXT(Полномочные!C14,)</f>
        <v>Аспектная Лариса</v>
      </c>
      <c r="E21" s="220"/>
      <c r="F21" s="226"/>
      <c r="G21" s="54" t="str">
        <f>TEXT(Полномочные!C25,)</f>
        <v>Леоненко Юрий</v>
      </c>
      <c r="H21" s="226"/>
      <c r="I21" s="54" t="str">
        <f>TEXT(Полномочные!C26,)</f>
        <v>Васильев Антон, Татьяна</v>
      </c>
      <c r="J21" s="226"/>
      <c r="K21" s="54" t="str">
        <f>TEXT(Полномочные!C27,)</f>
        <v>Фролова Елена</v>
      </c>
      <c r="L21" s="226"/>
      <c r="M21" s="54" t="str">
        <f>TEXT(Полномочные!C28,)</f>
        <v>Андроновский Александр</v>
      </c>
      <c r="N21" s="49"/>
    </row>
    <row r="22" spans="2:14" ht="23.25" customHeight="1" thickBot="1" x14ac:dyDescent="0.35">
      <c r="B22" s="90"/>
      <c r="C22" s="214"/>
      <c r="E22" s="220"/>
      <c r="F22" s="226"/>
      <c r="G22" s="14"/>
      <c r="H22" s="226"/>
      <c r="I22" s="14"/>
      <c r="J22" s="226"/>
      <c r="K22" s="14"/>
      <c r="L22" s="226"/>
      <c r="M22" s="14"/>
      <c r="N22" s="4"/>
    </row>
    <row r="23" spans="2:14" ht="57" customHeight="1" thickBot="1" x14ac:dyDescent="0.35">
      <c r="B23" s="90"/>
      <c r="C23" s="215"/>
      <c r="E23" s="220"/>
      <c r="F23" s="226"/>
      <c r="G23" s="25" t="str">
        <f>Полномочные!B38</f>
        <v>Архат, Глава Идивного Синтеза Ипостаси ИДИВО Управления Синтеза Эоана Антуанэты, Член МГК Москвы</v>
      </c>
      <c r="H23" s="226"/>
      <c r="I23" s="25" t="str">
        <f>Полномочные!B39</f>
        <v>Архат, Глава Идивного Синтеза Сотрудника ИДИВО Управления Синтеза Сергея Юлианы, Член МГК Москвы</v>
      </c>
      <c r="J23" s="226"/>
      <c r="K23" s="25" t="str">
        <f>Полномочные!B40</f>
        <v>Архат, Глава Идивного Синтеза Ведущего ИДИВО Управления Синтеза Сулеймана Синтии, Член МГК Москвы</v>
      </c>
      <c r="L23" s="226"/>
      <c r="M23" s="25" t="str">
        <f>Полномочные!B41</f>
        <v>Архат, Глава Идивного Синтеза Праведника ИДИВО Управления Синтеза Себастьяна Виктории, Член МГК Москвы</v>
      </c>
      <c r="N23" s="4"/>
    </row>
    <row r="24" spans="2:14" s="47" customFormat="1" ht="24" thickBot="1" x14ac:dyDescent="0.4">
      <c r="B24" s="90"/>
      <c r="C24" s="215"/>
      <c r="E24" s="220"/>
      <c r="F24" s="226"/>
      <c r="G24" s="55" t="str">
        <f>TEXT(Полномочные!C38,)</f>
        <v>Широкова Анна</v>
      </c>
      <c r="H24" s="226"/>
      <c r="I24" s="55" t="str">
        <f>TEXT(Полномочные!C39,)</f>
        <v>Лебедева Любовь</v>
      </c>
      <c r="J24" s="226"/>
      <c r="K24" s="55" t="str">
        <f>TEXT(Полномочные!C40,)</f>
        <v>Мухаметжанова Раися</v>
      </c>
      <c r="L24" s="226"/>
      <c r="M24" s="55" t="str">
        <f>TEXT(Полномочные!C41,)</f>
        <v>Гасова Вера</v>
      </c>
      <c r="N24" s="49"/>
    </row>
    <row r="25" spans="2:14" ht="57" thickBot="1" x14ac:dyDescent="0.35">
      <c r="B25" s="90"/>
      <c r="C25" s="215"/>
      <c r="E25" s="220"/>
      <c r="F25" s="226"/>
      <c r="G25" s="25" t="str">
        <f>Полномочные!B50</f>
        <v>Посвященный, Глава Иерархического Синтеза ИДИВО Человека Изначальности ИДИВО Управления Синтеза Валентина Ирины, Член МГК Москвы</v>
      </c>
      <c r="H25" s="226"/>
      <c r="I25" s="25" t="str">
        <f>Полномочные!B51</f>
        <v>Посвященный, Глава Иерархического Синтеза Физического Тела ИДИВО Управления Синтеза Савия Лины, Член МГК Москвы</v>
      </c>
      <c r="J25" s="226"/>
      <c r="K25" s="25" t="str">
        <f>Полномочные!B52</f>
        <v>Посвященный, Глава Иерархического Синтеза Разума ИДИВО Управления Синтеза Вячеслава Анастасии, Член МГК Москвы</v>
      </c>
      <c r="L25" s="226"/>
      <c r="M25" s="25" t="str">
        <f>Полномочные!B53</f>
        <v>Посвященный, Глава Иерархического Синтеза Сердца ИДИВО Управления Синтеза Андрея Омы, Член МГК Москвы</v>
      </c>
      <c r="N25" s="4"/>
    </row>
    <row r="26" spans="2:14" s="47" customFormat="1" ht="24" thickBot="1" x14ac:dyDescent="0.4">
      <c r="B26" s="90"/>
      <c r="C26" s="215"/>
      <c r="E26" s="220"/>
      <c r="F26" s="226"/>
      <c r="G26" s="55" t="str">
        <f>TEXT(Полномочные!C50,)</f>
        <v>Золоторева Светлана</v>
      </c>
      <c r="H26" s="226"/>
      <c r="I26" s="55" t="str">
        <f>TEXT(Полномочные!C51,)</f>
        <v>Соколова Елена</v>
      </c>
      <c r="J26" s="226"/>
      <c r="K26" s="55" t="str">
        <f>TEXT(Полномочные!C52,)</f>
        <v>Зайцева Вера</v>
      </c>
      <c r="L26" s="226"/>
      <c r="M26" s="55" t="str">
        <f>TEXT(Полномочные!C53,)</f>
        <v>Мухаметжанова Ильхамия</v>
      </c>
      <c r="N26" s="49"/>
    </row>
    <row r="27" spans="2:14" ht="57" thickBot="1" x14ac:dyDescent="0.35">
      <c r="B27" s="90"/>
      <c r="C27" s="215"/>
      <c r="E27" s="220"/>
      <c r="F27" s="226"/>
      <c r="G27" s="25" t="str">
        <f>Полномочные!B62</f>
        <v>Ученик, Глава Цивилизационного Синтеза Ума ИДИВО Управления Синтеза Арсения Ульяны, Член МГК Москвы</v>
      </c>
      <c r="H27" s="226"/>
      <c r="I27" s="25" t="str">
        <f>Полномочные!B63</f>
        <v>Ученик, Глава Цивилизационного Синтеза Провидения ИДИВО Управления Синтеза Огюста Беатрисс, Член МГК Москвы</v>
      </c>
      <c r="J27" s="226"/>
      <c r="K27" s="25" t="str">
        <f>Полномочные!B64</f>
        <v>Ученик, Глава Цивилизационного Синтеза Огненной Нити ИДИВО Управления Синтеза Илия Оливии, Член МГК Москвы</v>
      </c>
      <c r="L27" s="226"/>
      <c r="M27" s="25" t="str">
        <f>Полномочные!B65</f>
        <v>Ученик, Глава Цивилизационного Синтеза Пламени Отца ИДИВО Управления Синтеза Геральда Аллы, Член МГК Москвы</v>
      </c>
      <c r="N27" s="4"/>
    </row>
    <row r="28" spans="2:14" s="47" customFormat="1" ht="24" thickBot="1" x14ac:dyDescent="0.4">
      <c r="B28" s="90"/>
      <c r="C28" s="215"/>
      <c r="E28" s="220"/>
      <c r="F28" s="226"/>
      <c r="G28" s="55" t="str">
        <f>TEXT(Полномочные!C62,)</f>
        <v>Фельшина Алла</v>
      </c>
      <c r="H28" s="226"/>
      <c r="I28" s="55" t="str">
        <f>TEXT(Полномочные!C63,)</f>
        <v>Голованова Ливия</v>
      </c>
      <c r="J28" s="226"/>
      <c r="K28" s="55" t="str">
        <f>TEXT(Полномочные!C64,)</f>
        <v>Александрова Светлана</v>
      </c>
      <c r="L28" s="226"/>
      <c r="M28" s="55" t="str">
        <f>TEXT(Полномочные!C65,)</f>
        <v>Савченко Светлана</v>
      </c>
      <c r="N28" s="49"/>
    </row>
    <row r="29" spans="2:14" ht="57" thickBot="1" x14ac:dyDescent="0.35">
      <c r="B29" s="90"/>
      <c r="C29" s="215"/>
      <c r="E29" s="220"/>
      <c r="F29" s="226"/>
      <c r="G29" s="25" t="str">
        <f>Полномочные!B74</f>
        <v>Человек Изначальный, Глава Психодинамического Синтеза ИДИВО Человека Планеты ИДИВО Управления Синтеза Трофима Василисы, Член МГК Москвы</v>
      </c>
      <c r="H29" s="226"/>
      <c r="I29" s="25" t="str">
        <f>Полномочные!B75</f>
        <v>Человек Изначальный, Глава Психодинамического Синтеза Столпа ИДИВО Управления Синтеза Емельяна Варвары, Член МГК Москвы</v>
      </c>
      <c r="J29" s="226"/>
      <c r="K29" s="25" t="str">
        <f>Полномочные!B76</f>
        <v>Человек Изначальный, Глава Психодинамического Синтеза Сознания ИДИВО Управления Синтеза Ефрема Арины, Член МГК Москвы</v>
      </c>
      <c r="L29" s="226"/>
      <c r="M29" s="25" t="str">
        <f>Полномочные!B77</f>
        <v>Человек Изначальный, Глава Психодинамического Синтеза Грааля ИДИВО Управления Синтеза Натана Амалии, Член МГК Москвы</v>
      </c>
      <c r="N29" s="4"/>
    </row>
    <row r="30" spans="2:14" s="47" customFormat="1" ht="24" thickBot="1" x14ac:dyDescent="0.4">
      <c r="B30" s="90"/>
      <c r="C30" s="216"/>
      <c r="E30" s="220"/>
      <c r="F30" s="226"/>
      <c r="G30" s="55" t="str">
        <f>TEXT(Полномочные!C74,)</f>
        <v>Мухаметжанова Камила</v>
      </c>
      <c r="H30" s="226"/>
      <c r="I30" s="55" t="str">
        <f>TEXT(Полномочные!C75,)</f>
        <v>Ушаков Дмитрий</v>
      </c>
      <c r="J30" s="226"/>
      <c r="K30" s="55" t="str">
        <f>TEXT(Полномочные!C76,)</f>
        <v>Мельникова Дина</v>
      </c>
      <c r="L30" s="226"/>
      <c r="M30" s="55" t="str">
        <f>TEXT(Полномочные!C77,)</f>
        <v>Хохлова Надежда</v>
      </c>
      <c r="N30" s="49"/>
    </row>
    <row r="31" spans="2:14" ht="57" thickBot="1" x14ac:dyDescent="0.35">
      <c r="B31" s="90"/>
      <c r="C31" s="10" t="str">
        <f>Полномочные!B15</f>
        <v>Учитель, Ипостась Огня ИДИВО 192 Изначальности, Глава Метагалактического Центра Ипостаси Синтеза Кут Хуми Фаинь</v>
      </c>
      <c r="E31" s="221" t="s">
        <v>5</v>
      </c>
      <c r="F31" s="226"/>
      <c r="G31" s="26" t="str">
        <f>Полномочные!B29</f>
        <v>Адепт, Глава Синтеза Творца ИДИВО Управления Синтеза Юстаса Сивиллы, Дома Синтеза МЦИС Кут Хуми Фаинь</v>
      </c>
      <c r="H31" s="226"/>
      <c r="I31" s="26" t="str">
        <f>Полномочные!B30</f>
        <v>Адепт, Глава Синтеза Теурга ИДИВО Управления Синтеза Александра Тамилы, Метагалактической Академии Наук Москвы МЦИС Кут Хуми Фаинь</v>
      </c>
      <c r="J31" s="226"/>
      <c r="K31" s="26" t="str">
        <f>Полномочные!B31</f>
        <v>Адепт, Глава Синтеза Ману ИДИВО Управления Cинтеза Яромира Ники, Института Энергопотенциала МЦИС Кут Хуми Фаинь</v>
      </c>
      <c r="L31" s="226"/>
      <c r="M31" s="26" t="str">
        <f>Полномочные!B32</f>
        <v>Адепт, Глава Синтеза Предначального ИДИВО Управления Cинтеза Сераписа Велетте, Метагалактического Агентства Информации МЦИС Кут Хуми Фаинь</v>
      </c>
      <c r="N31" s="4"/>
    </row>
    <row r="32" spans="2:14" s="47" customFormat="1" ht="24" thickBot="1" x14ac:dyDescent="0.4">
      <c r="B32" s="90"/>
      <c r="C32" s="56" t="str">
        <f>TEXT(Полномочные!C15,)</f>
        <v xml:space="preserve">Ушакова Елена </v>
      </c>
      <c r="E32" s="221"/>
      <c r="F32" s="226"/>
      <c r="G32" s="57" t="str">
        <f>TEXT(Полномочные!C29,)</f>
        <v>Бирюкова Марина</v>
      </c>
      <c r="H32" s="226"/>
      <c r="I32" s="57" t="str">
        <f>TEXT(Полномочные!C30,)</f>
        <v>Иванова Анастасия</v>
      </c>
      <c r="J32" s="226"/>
      <c r="K32" s="57" t="str">
        <f>TEXT(Полномочные!C31,)</f>
        <v>Устинова Ирина</v>
      </c>
      <c r="L32" s="226"/>
      <c r="M32" s="57" t="str">
        <f>TEXT(Полномочные!C32,)</f>
        <v>Кишиневский Сергей</v>
      </c>
      <c r="N32" s="49"/>
    </row>
    <row r="33" spans="2:14" ht="23.25" customHeight="1" thickBot="1" x14ac:dyDescent="0.35">
      <c r="B33" s="90"/>
      <c r="C33" s="214"/>
      <c r="E33" s="221"/>
      <c r="F33" s="226"/>
      <c r="G33" s="14"/>
      <c r="H33" s="226"/>
      <c r="I33" s="14"/>
      <c r="J33" s="226"/>
      <c r="K33" s="14"/>
      <c r="L33" s="226"/>
      <c r="M33" s="14"/>
      <c r="N33" s="4"/>
    </row>
    <row r="34" spans="2:14" ht="57" thickBot="1" x14ac:dyDescent="0.35">
      <c r="B34" s="90"/>
      <c r="C34" s="215"/>
      <c r="E34" s="221"/>
      <c r="F34" s="226"/>
      <c r="G34" s="27" t="str">
        <f>Полномочные!B42</f>
        <v>Архат, Глава Идивного Синтеза ИДИВО Адепта ИДИВО Управления Синтеза Теодора Дариды, МЦИС Кут Хуми Фаинь</v>
      </c>
      <c r="H34" s="226"/>
      <c r="I34" s="27" t="str">
        <f>Полномочные!B43</f>
        <v>Архат, Глава Идивного Синтеза Синтезтела Архата ИДИВО Управления Синтеза Антея Алины, МЦИС Кут Хуми Фаинь</v>
      </c>
      <c r="J34" s="226"/>
      <c r="K34" s="27" t="str">
        <f>Полномочные!B44</f>
        <v>Архат, Глава Идивного Синтеза Истины ИДИВО Управления Синтеза Наума Софьи, МЦИС Кут Хуми Фаинь</v>
      </c>
      <c r="L34" s="226"/>
      <c r="M34" s="27" t="str">
        <f>Полномочные!B45</f>
        <v>Архат, Глава Идивного Синтеза Ока ИДИВО Управления Синтеза Велемира Агафьи, МЦИС Кут Хуми Фаинь</v>
      </c>
      <c r="N34" s="4"/>
    </row>
    <row r="35" spans="2:14" s="47" customFormat="1" ht="24" thickBot="1" x14ac:dyDescent="0.4">
      <c r="B35" s="90"/>
      <c r="C35" s="215"/>
      <c r="E35" s="221"/>
      <c r="F35" s="226"/>
      <c r="G35" s="58" t="str">
        <f>TEXT(Полномочные!C42,)</f>
        <v>Тупотина Любовь</v>
      </c>
      <c r="H35" s="226"/>
      <c r="I35" s="58" t="str">
        <f>TEXT(Полномочные!C43,)</f>
        <v>Потемкина Татьяна</v>
      </c>
      <c r="J35" s="226"/>
      <c r="K35" s="58" t="str">
        <f>TEXT(Полномочные!C44,)</f>
        <v>Павлова Надежда</v>
      </c>
      <c r="L35" s="226"/>
      <c r="M35" s="58" t="str">
        <f>TEXT(Полномочные!C45,)</f>
        <v xml:space="preserve">Леппик Галина </v>
      </c>
      <c r="N35" s="49"/>
    </row>
    <row r="36" spans="2:14" ht="57" thickBot="1" x14ac:dyDescent="0.35">
      <c r="B36" s="90"/>
      <c r="C36" s="215"/>
      <c r="E36" s="221"/>
      <c r="F36" s="226"/>
      <c r="G36" s="27" t="str">
        <f>Полномочные!B54</f>
        <v>Посвященный, Глава Иерархического Синтеза Мышления ИДИВО Управления Синтеза Давида Сольвейг, МЦИС Кут Хуми Фаинь</v>
      </c>
      <c r="H36" s="226"/>
      <c r="I36" s="27" t="str">
        <f>Полномочные!B55</f>
        <v>Посвященный, Глава Иерархического Синтеза Головерсума ИДИВО Управления Синтеза Евгения Октавии, МЦИС Кут Хуми Фаинь</v>
      </c>
      <c r="J36" s="226"/>
      <c r="K36" s="27" t="str">
        <f>Полномочные!B56</f>
        <v>Посвященный, Глава Иерархического Синтеза Восприятия ИДИВО Управления Синтеза Дмитрия Кристины, МЦИС Кут Хуми Фаинь</v>
      </c>
      <c r="L36" s="226"/>
      <c r="M36" s="27" t="str">
        <f>Полномочные!B57</f>
        <v>Посвященный, Глава Иерархического Синтеза Вечности Отца ИДИВО Управления Синтеза Есения Версавии, МЦИС Кут Хуми Фаинь</v>
      </c>
      <c r="N36" s="4"/>
    </row>
    <row r="37" spans="2:14" s="47" customFormat="1" ht="24" thickBot="1" x14ac:dyDescent="0.4">
      <c r="B37" s="90"/>
      <c r="C37" s="215"/>
      <c r="E37" s="221"/>
      <c r="F37" s="226"/>
      <c r="G37" s="58" t="str">
        <f>TEXT(Полномочные!C54,)</f>
        <v>Шабурова Елена</v>
      </c>
      <c r="H37" s="226"/>
      <c r="I37" s="58" t="str">
        <f>TEXT(Полномочные!C55,)</f>
        <v>Щербакова Любовь</v>
      </c>
      <c r="J37" s="226"/>
      <c r="K37" s="58" t="str">
        <f>TEXT(Полномочные!C56,)</f>
        <v>Константинова Елена</v>
      </c>
      <c r="L37" s="226"/>
      <c r="M37" s="58" t="str">
        <f>TEXT(Полномочные!C57,)</f>
        <v>Казачков Илья</v>
      </c>
      <c r="N37" s="49"/>
    </row>
    <row r="38" spans="2:14" ht="57" thickBot="1" x14ac:dyDescent="0.35">
      <c r="B38" s="90"/>
      <c r="C38" s="215"/>
      <c r="E38" s="221"/>
      <c r="F38" s="226"/>
      <c r="G38" s="27" t="str">
        <f>Полномочные!B66</f>
        <v>Ученик, Глава Цивилизационного Синтеза ИДИВО Человека Метагалактики ИДИВО Управления Синтеза Платона Натали, МЦИС Кут Хуми Фаинь</v>
      </c>
      <c r="H38" s="226"/>
      <c r="I38" s="27" t="str">
        <f>Полномочные!B67</f>
        <v>Ученик, Глава Цивилизационного Синтеза Трансвизора ИДИВО Управления Синтеза Николая Эвы, МЦИС Кут Хуми Фаинь</v>
      </c>
      <c r="J38" s="226"/>
      <c r="K38" s="27" t="str">
        <f>Полномочные!B68</f>
        <v>Ученик, Глава Цивилизационного Синтеза Интеллекта ИДИВО Управления Синтеза Игоря Ланы, МЦИС Кут Хуми Фаинь</v>
      </c>
      <c r="L38" s="226"/>
      <c r="M38" s="27" t="str">
        <f>Полномочные!B69</f>
        <v>Ученик, Глава Цивилизационного Синтеза Престола ИДИВО Управления Синтеза Яра Одель, МЦИС Кут Хуми Фаинь</v>
      </c>
      <c r="N38" s="4"/>
    </row>
    <row r="39" spans="2:14" ht="24" thickBot="1" x14ac:dyDescent="0.35">
      <c r="B39" s="90"/>
      <c r="C39" s="215"/>
      <c r="E39" s="221"/>
      <c r="F39" s="226"/>
      <c r="G39" s="58" t="str">
        <f>TEXT(Полномочные!C66,)</f>
        <v>Панина Лариса</v>
      </c>
      <c r="H39" s="226"/>
      <c r="I39" s="58" t="str">
        <f>TEXT(Полномочные!C67,)</f>
        <v>Райко Оксана</v>
      </c>
      <c r="J39" s="226"/>
      <c r="K39" s="58" t="str">
        <f>TEXT(Полномочные!C68,)</f>
        <v xml:space="preserve">Лукина Наиля </v>
      </c>
      <c r="L39" s="226"/>
      <c r="M39" s="58" t="str">
        <f>TEXT(Полномочные!C69,)</f>
        <v>Новоселова Евгения</v>
      </c>
      <c r="N39" s="4"/>
    </row>
    <row r="40" spans="2:14" ht="51" customHeight="1" thickBot="1" x14ac:dyDescent="0.35">
      <c r="B40" s="90"/>
      <c r="C40" s="215"/>
      <c r="E40" s="221"/>
      <c r="F40" s="226"/>
      <c r="G40" s="27" t="str">
        <f>Полномочные!B78</f>
        <v>Человек Изначальный, Глава Психодинамического Синтеза Синтезобраза ИДИВО Управления Синтеза Артёма Елизаветы, МЦИС Кут Хуми Фаинь</v>
      </c>
      <c r="H40" s="226"/>
      <c r="I40" s="27" t="str">
        <f>Полномочные!B79</f>
        <v>Человек Изначальный, Глава Психодинамического Синтеза Души ИДИВО Управления Синтеза Игнатия Веры, МЦИС Кут Хуми Фаинь</v>
      </c>
      <c r="J40" s="226"/>
      <c r="K40" s="27" t="str">
        <f>Полномочные!B80</f>
        <v>Человек Изначальный, Глава Психодинамического Синтеза Слова Отца ИДИВО Управления Синтеза Юлиана Мирославы, МЦИС Кут Хуми Фаинь</v>
      </c>
      <c r="L40" s="226"/>
      <c r="M40" s="27" t="str">
        <f>Полномочные!B81</f>
        <v>Человек Изначальный, Глава Психодинамического Синтеза Образа Отца ИДИВО Управления Синтеза Аркадия Даяны, МЦИС Кут Хуми Фаинь</v>
      </c>
      <c r="N40" s="4"/>
    </row>
    <row r="41" spans="2:14" ht="24" thickBot="1" x14ac:dyDescent="0.35">
      <c r="B41" s="90"/>
      <c r="C41" s="215"/>
      <c r="E41" s="221"/>
      <c r="F41" s="226"/>
      <c r="G41" s="58" t="str">
        <f>TEXT(Полномочные!C78,)</f>
        <v>Иванова Елена</v>
      </c>
      <c r="H41" s="226"/>
      <c r="I41" s="58" t="str">
        <f>TEXT(Полномочные!C79,)</f>
        <v>Гусарова Галина</v>
      </c>
      <c r="J41" s="226"/>
      <c r="K41" s="58" t="str">
        <f>TEXT(Полномочные!C80,)</f>
        <v>Брагин Дмитрий</v>
      </c>
      <c r="L41" s="226"/>
      <c r="M41" s="58" t="str">
        <f>TEXT(Полномочные!C81,)</f>
        <v>Пурденко Елена</v>
      </c>
      <c r="N41" s="4"/>
    </row>
    <row r="42" spans="2:14" ht="12.75" customHeight="1" thickBot="1" x14ac:dyDescent="0.35">
      <c r="B42" s="91"/>
      <c r="C42" s="23"/>
      <c r="E42" s="24"/>
      <c r="F42" s="226"/>
      <c r="G42" s="23"/>
      <c r="H42" s="226"/>
      <c r="I42" s="23"/>
      <c r="J42" s="226"/>
      <c r="K42" s="23"/>
      <c r="L42" s="226"/>
      <c r="M42" s="23"/>
      <c r="N42" s="5"/>
    </row>
    <row r="43" spans="2:14" x14ac:dyDescent="0.3">
      <c r="K43" s="230"/>
      <c r="L43" s="230"/>
      <c r="M43" s="230"/>
    </row>
    <row r="44" spans="2:14" ht="23.25" customHeight="1" x14ac:dyDescent="0.35"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</row>
    <row r="45" spans="2:14" ht="23.25" customHeight="1" x14ac:dyDescent="0.35"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</row>
    <row r="46" spans="2:14" ht="23.25" customHeight="1" x14ac:dyDescent="0.3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</row>
    <row r="47" spans="2:14" x14ac:dyDescent="0.3"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</row>
  </sheetData>
  <sheetProtection selectLockedCells="1" selectUnlockedCells="1"/>
  <mergeCells count="23">
    <mergeCell ref="C44:M44"/>
    <mergeCell ref="C45:M45"/>
    <mergeCell ref="C47:M47"/>
    <mergeCell ref="C1:M1"/>
    <mergeCell ref="F4:F42"/>
    <mergeCell ref="H4:H42"/>
    <mergeCell ref="J4:J42"/>
    <mergeCell ref="L4:L42"/>
    <mergeCell ref="C2:M2"/>
    <mergeCell ref="E5:E6"/>
    <mergeCell ref="G5:G6"/>
    <mergeCell ref="I5:I6"/>
    <mergeCell ref="K5:K6"/>
    <mergeCell ref="M5:M6"/>
    <mergeCell ref="K43:M43"/>
    <mergeCell ref="C11:C19"/>
    <mergeCell ref="C22:C30"/>
    <mergeCell ref="C33:C41"/>
    <mergeCell ref="E9:E10"/>
    <mergeCell ref="E7:E8"/>
    <mergeCell ref="E12:E19"/>
    <mergeCell ref="E20:E30"/>
    <mergeCell ref="E31:E41"/>
  </mergeCells>
  <pageMargins left="0.25" right="0.16" top="0.16" bottom="0.16" header="0.16" footer="0.16"/>
  <pageSetup paperSize="9" scale="38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1"/>
  <sheetViews>
    <sheetView zoomScale="40" zoomScaleNormal="40" workbookViewId="0">
      <selection activeCell="A4" sqref="A4:AG4"/>
    </sheetView>
  </sheetViews>
  <sheetFormatPr defaultColWidth="8.28515625" defaultRowHeight="24" customHeight="1" x14ac:dyDescent="0.25"/>
  <cols>
    <col min="1" max="33" width="14.140625" customWidth="1"/>
  </cols>
  <sheetData>
    <row r="1" spans="1:49" ht="23.25" x14ac:dyDescent="0.35">
      <c r="A1" s="276" t="s">
        <v>4935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</row>
    <row r="3" spans="1:49" ht="24" customHeight="1" x14ac:dyDescent="0.25">
      <c r="A3" s="30"/>
      <c r="B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49" ht="46.5" x14ac:dyDescent="0.7">
      <c r="A4" s="277" t="str">
        <f>"Иерархическая структура Высшей Школы Синтеза "&amp;Полномочные!C3&amp;" Изначальности, "&amp;Полномочные!C6</f>
        <v>Иерархическая структура Высшей Школы Синтеза 192 Изначальности, Москва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</row>
    <row r="5" spans="1:49" ht="24" customHeight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</row>
    <row r="6" spans="1:49" s="28" customFormat="1" ht="101.45" customHeight="1" x14ac:dyDescent="0.25">
      <c r="N6" s="237" t="str">
        <f>Полномочные!B13</f>
        <v>Предначальная, Ипостась Основы Отца, Глава Высшей Школы Синтеза ИДИВО 192 Изначальности</v>
      </c>
      <c r="O6" s="238"/>
      <c r="P6" s="238"/>
      <c r="Q6" s="238"/>
      <c r="R6" s="238"/>
      <c r="S6" s="239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9" s="46" customFormat="1" ht="50.45" customHeight="1" thickBot="1" x14ac:dyDescent="0.4">
      <c r="N7" s="240" t="str">
        <f>TEXT(Полномочные!C13,)</f>
        <v>Прокопьева Ангелина</v>
      </c>
      <c r="O7" s="241"/>
      <c r="P7" s="241"/>
      <c r="Q7" s="241"/>
      <c r="R7" s="241"/>
      <c r="S7" s="242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</row>
    <row r="8" spans="1:49" s="46" customFormat="1" ht="50.45" customHeight="1" thickBot="1" x14ac:dyDescent="0.4"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</row>
    <row r="9" spans="1:49" s="46" customFormat="1" ht="102" customHeight="1" x14ac:dyDescent="0.35">
      <c r="J9" s="45"/>
      <c r="K9" s="45"/>
      <c r="L9" s="45"/>
      <c r="M9" s="45"/>
      <c r="N9" s="45"/>
      <c r="O9" s="45"/>
      <c r="AC9" s="278" t="str">
        <f>Полномочные!B21</f>
        <v>Ведущий, Глава Ипостасного Синтеза Человека ИДИВО Управления Синтеза Византия Альбины Высшей Школы Синтеза 192 Изначальности</v>
      </c>
      <c r="AD9" s="279"/>
      <c r="AE9" s="279"/>
      <c r="AF9" s="279"/>
      <c r="AG9" s="280"/>
    </row>
    <row r="10" spans="1:49" s="46" customFormat="1" ht="50.45" customHeight="1" thickBot="1" x14ac:dyDescent="0.4">
      <c r="J10" s="45"/>
      <c r="K10" s="45"/>
      <c r="L10" s="45"/>
      <c r="M10" s="45"/>
      <c r="N10" s="45"/>
      <c r="O10" s="45"/>
      <c r="AC10" s="281" t="str">
        <f>TEXT(Полномочные!C21,)</f>
        <v>Бессонова Елена</v>
      </c>
      <c r="AD10" s="282"/>
      <c r="AE10" s="282"/>
      <c r="AF10" s="282"/>
      <c r="AG10" s="283"/>
    </row>
    <row r="11" spans="1:49" s="46" customFormat="1" ht="50.45" customHeight="1" thickBot="1" x14ac:dyDescent="0.4"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49" s="46" customFormat="1" ht="100.9" customHeight="1" x14ac:dyDescent="0.35">
      <c r="E12" s="45"/>
      <c r="F12" s="45"/>
      <c r="H12" s="45"/>
      <c r="U12" s="284" t="str">
        <f>Полномочные!B22</f>
        <v>Ведущий, Глава Профессионального Синтеза Конфедерации ИДИВО Управления Синтеза Янова Вероники Высшей Школы Синтеза 192 Изначальности</v>
      </c>
      <c r="V12" s="285"/>
      <c r="W12" s="285"/>
      <c r="X12" s="285"/>
      <c r="Y12" s="286"/>
      <c r="AB12" s="270" t="str">
        <f>Полномочные!B34</f>
        <v>Архат, Глава Идивного Синтеза Владыки ИДИВО Управления Синтеза Эдуарда Эмилии Высшей Школы Синтеза 192 Изначальности</v>
      </c>
      <c r="AC12" s="271"/>
      <c r="AD12" s="271"/>
      <c r="AE12" s="271"/>
      <c r="AF12" s="272"/>
    </row>
    <row r="13" spans="1:49" s="46" customFormat="1" ht="50.45" customHeight="1" thickBot="1" x14ac:dyDescent="0.4">
      <c r="E13" s="45"/>
      <c r="F13" s="45"/>
      <c r="H13" s="45"/>
      <c r="U13" s="273" t="str">
        <f>TEXT(Полномочные!C22,)</f>
        <v>Токарь Альбина</v>
      </c>
      <c r="V13" s="274"/>
      <c r="W13" s="274"/>
      <c r="X13" s="274"/>
      <c r="Y13" s="275"/>
      <c r="AB13" s="258" t="str">
        <f>Полномочные!C34</f>
        <v>Зарубина Елена</v>
      </c>
      <c r="AC13" s="259"/>
      <c r="AD13" s="259"/>
      <c r="AE13" s="259"/>
      <c r="AF13" s="260"/>
    </row>
    <row r="14" spans="1:49" s="46" customFormat="1" ht="50.45" customHeight="1" thickBot="1" x14ac:dyDescent="0.4">
      <c r="K14" s="45"/>
    </row>
    <row r="15" spans="1:49" s="46" customFormat="1" ht="102" customHeight="1" x14ac:dyDescent="0.35">
      <c r="K15" s="45"/>
      <c r="L15" s="45"/>
      <c r="M15" s="249" t="str">
        <f>Полномочные!B23</f>
        <v>Ведущий, Глава Синтеза Изначально Вышестоящего Отца Теофы ИДИВО Управления Синтеза Юлия Сианы Высшей Школы Синтеза 192 Изначальности</v>
      </c>
      <c r="N15" s="250"/>
      <c r="O15" s="250"/>
      <c r="P15" s="250"/>
      <c r="Q15" s="251"/>
      <c r="T15" s="261" t="str">
        <f>Полномочные!B35</f>
        <v>Архат, Глава Идивного Синтеза Учителя ИДИВО Управления Синтеза Фадея Елены Высшей Школы Синтеза 192 Изначальности</v>
      </c>
      <c r="U15" s="262"/>
      <c r="V15" s="262"/>
      <c r="W15" s="262"/>
      <c r="X15" s="263"/>
      <c r="AA15" s="270" t="str">
        <f>Полномочные!B46</f>
        <v>Посвященный, Глава Иерархического Синтеза Хум ИДИВО Управления Синтеза Георга Дарьи Высшей Школы Синтеза 192 Изначальности</v>
      </c>
      <c r="AB15" s="271"/>
      <c r="AC15" s="271"/>
      <c r="AD15" s="271"/>
      <c r="AE15" s="272"/>
    </row>
    <row r="16" spans="1:49" ht="50.45" customHeight="1" thickBot="1" x14ac:dyDescent="0.3">
      <c r="M16" s="255" t="str">
        <f>TEXT(Полномочные!C23,)</f>
        <v>Чернышова Вера</v>
      </c>
      <c r="N16" s="256"/>
      <c r="O16" s="256"/>
      <c r="P16" s="256"/>
      <c r="Q16" s="257"/>
      <c r="T16" s="246" t="str">
        <f>Полномочные!C35</f>
        <v>Захарина Наталия</v>
      </c>
      <c r="U16" s="247"/>
      <c r="V16" s="247"/>
      <c r="W16" s="247"/>
      <c r="X16" s="248"/>
      <c r="AA16" s="258" t="str">
        <f>Полномочные!C46</f>
        <v>Жаркова Тамара</v>
      </c>
      <c r="AB16" s="259"/>
      <c r="AC16" s="259"/>
      <c r="AD16" s="259"/>
      <c r="AE16" s="260"/>
      <c r="AW16" s="32"/>
    </row>
    <row r="17" spans="1:49" ht="50.45" customHeight="1" thickBot="1" x14ac:dyDescent="0.3">
      <c r="AW17" s="32"/>
    </row>
    <row r="18" spans="1:49" ht="100.9" customHeight="1" x14ac:dyDescent="0.25">
      <c r="E18" s="231" t="str">
        <f>Полномочные!B24</f>
        <v>Ведущий, Глава Цельного Синтеза Метагалактики ИДИВО Управления Синтеза Юсефа Оны Высшей Школы Синтеза 192 Изначальности</v>
      </c>
      <c r="F18" s="232"/>
      <c r="G18" s="232"/>
      <c r="H18" s="232"/>
      <c r="I18" s="233"/>
      <c r="L18" s="249" t="str">
        <f>Полномочные!B36</f>
        <v>Архат, Глава Идивного Синтеза Логоса ИДИВО Управления Синтеза Серафима Валерии Высшей Школы Синтеза 192 Изначальности</v>
      </c>
      <c r="M18" s="250"/>
      <c r="N18" s="250"/>
      <c r="O18" s="250"/>
      <c r="P18" s="251"/>
      <c r="S18" s="261" t="str">
        <f>Полномочные!B47</f>
        <v>Посвященный, Глава Иерархического Синтеза Абсолюта ИДИВО Управления Синтеза Алексея Иланы Высшей Школы Синтеза 192 Изначальности</v>
      </c>
      <c r="T18" s="262"/>
      <c r="U18" s="262"/>
      <c r="V18" s="262"/>
      <c r="W18" s="263"/>
      <c r="Z18" s="270" t="str">
        <f>Полномочные!B58</f>
        <v>Ученик, Глава Цивилизационного Синтеза ИДИВО Человека Проявления ИДИВО Управления Синтеза Константина Ксении Высшей Школы Синтеза 192 Изначальности</v>
      </c>
      <c r="AA18" s="271"/>
      <c r="AB18" s="271"/>
      <c r="AC18" s="271"/>
      <c r="AD18" s="272"/>
      <c r="AW18" s="32"/>
    </row>
    <row r="19" spans="1:49" ht="50.45" customHeight="1" thickBot="1" x14ac:dyDescent="0.3">
      <c r="E19" s="264" t="str">
        <f>TEXT(Полномочные!C24,)</f>
        <v>Захарина Ольга</v>
      </c>
      <c r="F19" s="265"/>
      <c r="G19" s="265"/>
      <c r="H19" s="265"/>
      <c r="I19" s="266"/>
      <c r="L19" s="267" t="str">
        <f>Полномочные!C36</f>
        <v>Шпенькова Надежда</v>
      </c>
      <c r="M19" s="268"/>
      <c r="N19" s="268"/>
      <c r="O19" s="268"/>
      <c r="P19" s="269"/>
      <c r="S19" s="246" t="str">
        <f>Полномочные!C47</f>
        <v>Швец Ольга</v>
      </c>
      <c r="T19" s="247"/>
      <c r="U19" s="247"/>
      <c r="V19" s="247"/>
      <c r="W19" s="248"/>
      <c r="Z19" s="258" t="str">
        <f>Полномочные!C58</f>
        <v>Жигарева Галина</v>
      </c>
      <c r="AA19" s="259"/>
      <c r="AB19" s="259"/>
      <c r="AC19" s="259"/>
      <c r="AD19" s="260"/>
      <c r="AW19" s="32"/>
    </row>
    <row r="20" spans="1:49" ht="50.45" customHeight="1" thickBot="1" x14ac:dyDescent="0.3">
      <c r="AW20" s="32"/>
    </row>
    <row r="21" spans="1:49" ht="100.9" customHeight="1" x14ac:dyDescent="0.25">
      <c r="D21" s="231" t="str">
        <f>Полномочные!B37</f>
        <v>Архат, Глава Идивного Синтеза Аспекта ИДИВО Управления Синтеза Святослава Олеси Высшей Школы Синтеза 192 Изначальности</v>
      </c>
      <c r="E21" s="232"/>
      <c r="F21" s="232"/>
      <c r="G21" s="232"/>
      <c r="H21" s="233"/>
      <c r="K21" s="249" t="str">
        <f>Полномочные!B48</f>
        <v>Посвященный, Глава Иерархического Синтеза Омеги ИДИВО Управления Синтеза Эмиля Яны Высшей Школы Синтеза 192 Изначальности</v>
      </c>
      <c r="L21" s="250"/>
      <c r="M21" s="250"/>
      <c r="N21" s="250"/>
      <c r="O21" s="251"/>
      <c r="R21" s="261" t="str">
        <f>Полномочные!B59</f>
        <v>Ученик, Глава Цивилизационного Синтеза Синтезтела ИДИВО Управления Синтеза Ростислава Эммы Высшей Школы Синтеза 192 Изначальности</v>
      </c>
      <c r="S21" s="262"/>
      <c r="T21" s="262"/>
      <c r="U21" s="262"/>
      <c r="V21" s="263"/>
      <c r="Y21" s="270" t="str">
        <f>Полномочные!B70</f>
        <v>Человек Изначальный, Глава Психодинамического Синтеза Веры ИДИВО Управления Синтеза Вадима Тамары Высшей Школы Синтеза 192 Изначальности</v>
      </c>
      <c r="Z21" s="271"/>
      <c r="AA21" s="271"/>
      <c r="AB21" s="271"/>
      <c r="AC21" s="272"/>
      <c r="AW21" s="32"/>
    </row>
    <row r="22" spans="1:49" ht="50.45" customHeight="1" thickBot="1" x14ac:dyDescent="0.3">
      <c r="D22" s="252" t="str">
        <f>Полномочные!C37</f>
        <v>Кокуева Галина</v>
      </c>
      <c r="E22" s="253"/>
      <c r="F22" s="253"/>
      <c r="G22" s="253"/>
      <c r="H22" s="254"/>
      <c r="K22" s="243" t="str">
        <f>Полномочные!C48</f>
        <v>Ионова Юлия</v>
      </c>
      <c r="L22" s="244"/>
      <c r="M22" s="244"/>
      <c r="N22" s="244"/>
      <c r="O22" s="245"/>
      <c r="R22" s="246" t="str">
        <f>Полномочные!C59</f>
        <v>Широкова Валерия</v>
      </c>
      <c r="S22" s="247"/>
      <c r="T22" s="247"/>
      <c r="U22" s="247"/>
      <c r="V22" s="248"/>
      <c r="Y22" s="258" t="str">
        <f>Полномочные!C70</f>
        <v>Лукаш Владимир</v>
      </c>
      <c r="Z22" s="259"/>
      <c r="AA22" s="259"/>
      <c r="AB22" s="259"/>
      <c r="AC22" s="260"/>
      <c r="AW22" s="32"/>
    </row>
    <row r="23" spans="1:49" ht="50.45" customHeight="1" thickBot="1" x14ac:dyDescent="0.4">
      <c r="Z23" s="45"/>
      <c r="AA23" s="45"/>
      <c r="AB23" s="45"/>
      <c r="AC23" s="45"/>
      <c r="AD23" s="45"/>
      <c r="AW23" s="135"/>
    </row>
    <row r="24" spans="1:49" ht="100.9" customHeight="1" x14ac:dyDescent="0.25">
      <c r="C24" s="231" t="str">
        <f>Полномочные!B49</f>
        <v>Посвященный, Глава Иерархического Синтеза Монады ИДИВО Управления Синтеза Дария Давлаты Высшей Школы Синтеза 192 Изначальности</v>
      </c>
      <c r="D24" s="232"/>
      <c r="E24" s="232"/>
      <c r="F24" s="232"/>
      <c r="G24" s="233"/>
      <c r="J24" s="249" t="str">
        <f>Полномочные!B60</f>
        <v>Ученик, Глава Цивилизационного Синтеза Сообразительности ИДИВО Управления Синтеза Яна Стафии Высшей Школы Синтеза 192 Изначальности</v>
      </c>
      <c r="K24" s="250"/>
      <c r="L24" s="250"/>
      <c r="M24" s="250"/>
      <c r="N24" s="251"/>
      <c r="Q24" s="261" t="str">
        <f>Полномочные!B71</f>
        <v>Человек Изначальный, Глава Психодинамического Синтеза Чувствознания ИДИВО Управления Синтеза Огнеслава Нины Высшей Школы Синтеза 192 Изначальности</v>
      </c>
      <c r="R24" s="262"/>
      <c r="S24" s="262"/>
      <c r="T24" s="262"/>
      <c r="U24" s="263"/>
      <c r="Z24" s="31"/>
      <c r="AA24" s="31"/>
      <c r="AB24" s="31"/>
      <c r="AC24" s="31"/>
      <c r="AD24" s="31"/>
      <c r="AE24" s="31"/>
      <c r="AF24" s="31"/>
      <c r="AG24" s="31"/>
      <c r="AU24" s="31"/>
    </row>
    <row r="25" spans="1:49" ht="50.45" customHeight="1" thickBot="1" x14ac:dyDescent="0.3">
      <c r="C25" s="234" t="str">
        <f>Полномочные!C49</f>
        <v>Барченков Дмитрий</v>
      </c>
      <c r="D25" s="235"/>
      <c r="E25" s="235"/>
      <c r="F25" s="235"/>
      <c r="G25" s="236"/>
      <c r="J25" s="243" t="str">
        <f>Полномочные!C60</f>
        <v>Козлова Татьяна</v>
      </c>
      <c r="K25" s="244"/>
      <c r="L25" s="244"/>
      <c r="M25" s="244"/>
      <c r="N25" s="245"/>
      <c r="Q25" s="246" t="str">
        <f>Полномочные!C71</f>
        <v>Кузнецова Валентина</v>
      </c>
      <c r="R25" s="247"/>
      <c r="S25" s="247"/>
      <c r="T25" s="247"/>
      <c r="U25" s="248"/>
      <c r="Y25" s="31"/>
    </row>
    <row r="26" spans="1:49" ht="50.45" customHeight="1" thickBot="1" x14ac:dyDescent="0.4">
      <c r="G26" s="45"/>
      <c r="H26" s="45"/>
      <c r="I26" s="45"/>
      <c r="J26" s="45"/>
      <c r="K26" s="45"/>
      <c r="Y26" s="45"/>
    </row>
    <row r="27" spans="1:49" ht="102" customHeight="1" x14ac:dyDescent="0.25">
      <c r="B27" s="231" t="str">
        <f>Полномочные!B61</f>
        <v>Ученик, Глава Цивилизационного Синтеза Осмысленности ИДИВО Управления Синтеза Василия Оксаны Высшей Школы Синтеза 192 Изначальности</v>
      </c>
      <c r="C27" s="232"/>
      <c r="D27" s="232"/>
      <c r="E27" s="232"/>
      <c r="F27" s="233"/>
      <c r="G27" s="31"/>
      <c r="H27" s="31"/>
      <c r="I27" s="249" t="str">
        <f>Полномочные!B72</f>
        <v>Человек Изначальный, Глава Психодинамического Синтеза Потенциала ИДИВО Управления Синтеза Марка Орфеи Высшей Школы Синтеза 192 Изначальности</v>
      </c>
      <c r="J27" s="250"/>
      <c r="K27" s="250"/>
      <c r="L27" s="250"/>
      <c r="M27" s="25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49" ht="50.45" customHeight="1" thickBot="1" x14ac:dyDescent="0.3">
      <c r="B28" s="234" t="str">
        <f>Полномочные!C61</f>
        <v>Яновицкая Татьяна</v>
      </c>
      <c r="C28" s="235"/>
      <c r="D28" s="235"/>
      <c r="E28" s="235"/>
      <c r="F28" s="236"/>
      <c r="I28" s="243" t="str">
        <f>Полномочные!C72</f>
        <v>Андроновская Вера</v>
      </c>
      <c r="J28" s="244"/>
      <c r="K28" s="244"/>
      <c r="L28" s="244"/>
      <c r="M28" s="245"/>
      <c r="R28" s="32"/>
      <c r="X28" s="32"/>
    </row>
    <row r="29" spans="1:49" ht="50.45" customHeight="1" thickBot="1" x14ac:dyDescent="0.4">
      <c r="F29" s="45"/>
      <c r="L29" s="135"/>
      <c r="R29" s="135"/>
      <c r="X29" s="135"/>
    </row>
    <row r="30" spans="1:49" ht="100.9" customHeight="1" x14ac:dyDescent="0.25">
      <c r="A30" s="231" t="str">
        <f>Полномочные!B73</f>
        <v>Человек Изначальный, Глава Психодинамического Синтеза Мощи Отца ИДИВО Управления Синтеза Теона Вергилии Высшей Школы Синтеза 192 Изначальности</v>
      </c>
      <c r="B30" s="232"/>
      <c r="C30" s="232"/>
      <c r="D30" s="232"/>
      <c r="E30" s="233"/>
      <c r="F30" s="31"/>
      <c r="G30" s="31"/>
      <c r="H30" s="31"/>
      <c r="I30" s="31"/>
      <c r="J30" s="31"/>
    </row>
    <row r="31" spans="1:49" ht="50.45" customHeight="1" thickBot="1" x14ac:dyDescent="0.3">
      <c r="A31" s="234" t="str">
        <f>Полномочные!C73</f>
        <v>Зубова Любовь</v>
      </c>
      <c r="B31" s="235"/>
      <c r="C31" s="235"/>
      <c r="D31" s="235"/>
      <c r="E31" s="236"/>
    </row>
  </sheetData>
  <mergeCells count="44">
    <mergeCell ref="A1:AG1"/>
    <mergeCell ref="A4:AG4"/>
    <mergeCell ref="AC9:AG9"/>
    <mergeCell ref="AC10:AG10"/>
    <mergeCell ref="U12:Y12"/>
    <mergeCell ref="AB12:AF12"/>
    <mergeCell ref="U13:Y13"/>
    <mergeCell ref="AB13:AF13"/>
    <mergeCell ref="M15:Q15"/>
    <mergeCell ref="T15:X15"/>
    <mergeCell ref="AA15:AE15"/>
    <mergeCell ref="AA16:AE16"/>
    <mergeCell ref="E18:I18"/>
    <mergeCell ref="L18:P18"/>
    <mergeCell ref="S18:W18"/>
    <mergeCell ref="Z18:AD18"/>
    <mergeCell ref="Y22:AC22"/>
    <mergeCell ref="C24:G24"/>
    <mergeCell ref="J24:N24"/>
    <mergeCell ref="Q24:U24"/>
    <mergeCell ref="E19:I19"/>
    <mergeCell ref="L19:P19"/>
    <mergeCell ref="S19:W19"/>
    <mergeCell ref="Z19:AD19"/>
    <mergeCell ref="D21:H21"/>
    <mergeCell ref="K21:O21"/>
    <mergeCell ref="R21:V21"/>
    <mergeCell ref="Y21:AC21"/>
    <mergeCell ref="A30:E30"/>
    <mergeCell ref="A31:E31"/>
    <mergeCell ref="N6:S6"/>
    <mergeCell ref="N7:S7"/>
    <mergeCell ref="C25:G25"/>
    <mergeCell ref="J25:N25"/>
    <mergeCell ref="Q25:U25"/>
    <mergeCell ref="B27:F27"/>
    <mergeCell ref="I27:M27"/>
    <mergeCell ref="B28:F28"/>
    <mergeCell ref="I28:M28"/>
    <mergeCell ref="D22:H22"/>
    <mergeCell ref="K22:O22"/>
    <mergeCell ref="R22:V22"/>
    <mergeCell ref="M16:Q16"/>
    <mergeCell ref="T16:X16"/>
  </mergeCells>
  <printOptions horizontalCentered="1" verticalCentered="1"/>
  <pageMargins left="0.31496062992125984" right="0.31496062992125984" top="0.23622047244094491" bottom="0.23622047244094491" header="0.31496062992125984" footer="0.19685039370078741"/>
  <pageSetup paperSize="9" scale="2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1"/>
  <sheetViews>
    <sheetView zoomScale="40" zoomScaleNormal="40" workbookViewId="0">
      <selection activeCell="A4" sqref="A4:AG4"/>
    </sheetView>
  </sheetViews>
  <sheetFormatPr defaultColWidth="8.28515625" defaultRowHeight="24" customHeight="1" x14ac:dyDescent="0.25"/>
  <cols>
    <col min="1" max="33" width="14.140625" customWidth="1"/>
  </cols>
  <sheetData>
    <row r="1" spans="1:49" ht="23.25" x14ac:dyDescent="0.35">
      <c r="A1" s="276" t="s">
        <v>4935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</row>
    <row r="3" spans="1:49" ht="24" customHeight="1" x14ac:dyDescent="0.25">
      <c r="A3" s="30"/>
      <c r="B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49" ht="46.5" x14ac:dyDescent="0.7">
      <c r="A4" s="277" t="str">
        <f>"Иерархическая структура МГК "&amp;Наименование_Подразделения&amp;" "&amp;Изначальность&amp;" Изначальности"&amp;", "&amp;Территория</f>
        <v>Иерархическая структура МГК ИДИВО 192 Изначальности, Москва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</row>
    <row r="5" spans="1:49" ht="24" customHeight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</row>
    <row r="6" spans="1:49" s="28" customFormat="1" ht="101.45" customHeight="1" x14ac:dyDescent="0.25">
      <c r="N6" s="237" t="str">
        <f>Полномочные!B14</f>
        <v>Владычица, Ипостась Синтеза ИДИВО, Глава Метагалактической Гражданской Конфедерации ИДИВО 192 Изначальности, Москва</v>
      </c>
      <c r="O6" s="238"/>
      <c r="P6" s="238"/>
      <c r="Q6" s="238"/>
      <c r="R6" s="238"/>
      <c r="S6" s="239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9" s="46" customFormat="1" ht="50.45" customHeight="1" thickBot="1" x14ac:dyDescent="0.4">
      <c r="N7" s="240" t="str">
        <f>Полномочные!C14</f>
        <v>Аспектная Лариса</v>
      </c>
      <c r="O7" s="241"/>
      <c r="P7" s="241"/>
      <c r="Q7" s="241"/>
      <c r="R7" s="241"/>
      <c r="S7" s="242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</row>
    <row r="8" spans="1:49" s="46" customFormat="1" ht="50.45" customHeight="1" thickBot="1" x14ac:dyDescent="0.4"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</row>
    <row r="9" spans="1:49" s="46" customFormat="1" ht="102" customHeight="1" x14ac:dyDescent="0.35">
      <c r="J9" s="45"/>
      <c r="K9" s="45"/>
      <c r="L9" s="45"/>
      <c r="M9" s="45"/>
      <c r="N9" s="45"/>
      <c r="O9" s="45"/>
      <c r="AC9" s="278" t="str">
        <f>Полномочные!B25</f>
        <v>Праведник, Глава Синтеза Неизречённого ИДИВО Управления Синтеза Владомира Стефаны, Член Регионального Cовета МГК Москвы</v>
      </c>
      <c r="AD9" s="279"/>
      <c r="AE9" s="279"/>
      <c r="AF9" s="279"/>
      <c r="AG9" s="280"/>
    </row>
    <row r="10" spans="1:49" s="46" customFormat="1" ht="50.45" customHeight="1" thickBot="1" x14ac:dyDescent="0.4">
      <c r="J10" s="45"/>
      <c r="K10" s="45"/>
      <c r="L10" s="45"/>
      <c r="M10" s="45"/>
      <c r="N10" s="45"/>
      <c r="O10" s="45"/>
      <c r="AC10" s="281" t="str">
        <f>Полномочные!C25</f>
        <v>Леоненко Юрий</v>
      </c>
      <c r="AD10" s="282"/>
      <c r="AE10" s="282"/>
      <c r="AF10" s="282"/>
      <c r="AG10" s="283"/>
    </row>
    <row r="11" spans="1:49" s="46" customFormat="1" ht="50.45" customHeight="1" thickBot="1" x14ac:dyDescent="0.4"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49" s="46" customFormat="1" ht="100.9" customHeight="1" x14ac:dyDescent="0.35">
      <c r="E12" s="45"/>
      <c r="F12" s="45"/>
      <c r="H12" s="45"/>
      <c r="U12" s="284" t="str">
        <f>Полномочные!B26</f>
        <v>Праведник, Глава Синтеза Предвечного ИДИВО Управления Синтеза Саввы Святы, Член Регионального Cовета МГК Москвы</v>
      </c>
      <c r="V12" s="285"/>
      <c r="W12" s="285"/>
      <c r="X12" s="285"/>
      <c r="Y12" s="286"/>
      <c r="AB12" s="270" t="str">
        <f>Полномочные!B38</f>
        <v>Архат, Глава Идивного Синтеза Ипостаси ИДИВО Управления Синтеза Эоана Антуанэты, Член МГК Москвы</v>
      </c>
      <c r="AC12" s="271"/>
      <c r="AD12" s="271"/>
      <c r="AE12" s="271"/>
      <c r="AF12" s="272"/>
    </row>
    <row r="13" spans="1:49" s="46" customFormat="1" ht="50.45" customHeight="1" thickBot="1" x14ac:dyDescent="0.4">
      <c r="E13" s="45"/>
      <c r="F13" s="45"/>
      <c r="H13" s="45"/>
      <c r="U13" s="273" t="str">
        <f>Полномочные!C26</f>
        <v>Васильев Антон, Татьяна</v>
      </c>
      <c r="V13" s="274"/>
      <c r="W13" s="274"/>
      <c r="X13" s="274"/>
      <c r="Y13" s="275"/>
      <c r="AB13" s="258" t="str">
        <f>Полномочные!C38</f>
        <v>Широкова Анна</v>
      </c>
      <c r="AC13" s="259"/>
      <c r="AD13" s="259"/>
      <c r="AE13" s="259"/>
      <c r="AF13" s="260"/>
    </row>
    <row r="14" spans="1:49" s="46" customFormat="1" ht="50.45" customHeight="1" thickBot="1" x14ac:dyDescent="0.4">
      <c r="K14" s="45"/>
    </row>
    <row r="15" spans="1:49" s="46" customFormat="1" ht="102" customHeight="1" x14ac:dyDescent="0.35">
      <c r="K15" s="45"/>
      <c r="L15" s="45"/>
      <c r="M15" s="249" t="str">
        <f>Полномочные!B27</f>
        <v>Праведник, Глава Синтеза Всемогущего ИДИВО Управления Синтеза Савелия Баяны, Региональный Секретарь МГК Москвы</v>
      </c>
      <c r="N15" s="250"/>
      <c r="O15" s="250"/>
      <c r="P15" s="250"/>
      <c r="Q15" s="251"/>
      <c r="T15" s="261" t="str">
        <f>Полномочные!B39</f>
        <v>Архат, Глава Идивного Синтеза Сотрудника ИДИВО Управления Синтеза Сергея Юлианы, Член МГК Москвы</v>
      </c>
      <c r="U15" s="262"/>
      <c r="V15" s="262"/>
      <c r="W15" s="262"/>
      <c r="X15" s="263"/>
      <c r="AA15" s="270" t="str">
        <f>Полномочные!B50</f>
        <v>Посвященный, Глава Иерархического Синтеза ИДИВО Человека Изначальности ИДИВО Управления Синтеза Валентина Ирины, Член МГК Москвы</v>
      </c>
      <c r="AB15" s="271"/>
      <c r="AC15" s="271"/>
      <c r="AD15" s="271"/>
      <c r="AE15" s="272"/>
    </row>
    <row r="16" spans="1:49" ht="50.45" customHeight="1" thickBot="1" x14ac:dyDescent="0.3">
      <c r="M16" s="255" t="str">
        <f>Полномочные!C27</f>
        <v>Фролова Елена</v>
      </c>
      <c r="N16" s="256"/>
      <c r="O16" s="256"/>
      <c r="P16" s="256"/>
      <c r="Q16" s="257"/>
      <c r="T16" s="246" t="str">
        <f>Полномочные!C39</f>
        <v>Лебедева Любовь</v>
      </c>
      <c r="U16" s="247"/>
      <c r="V16" s="247"/>
      <c r="W16" s="247"/>
      <c r="X16" s="248"/>
      <c r="AA16" s="258" t="str">
        <f>Полномочные!C50</f>
        <v>Золоторева Светлана</v>
      </c>
      <c r="AB16" s="259"/>
      <c r="AC16" s="259"/>
      <c r="AD16" s="259"/>
      <c r="AE16" s="260"/>
      <c r="AW16" s="32"/>
    </row>
    <row r="17" spans="1:49" ht="50.45" customHeight="1" thickBot="1" x14ac:dyDescent="0.3">
      <c r="AW17" s="32"/>
    </row>
    <row r="18" spans="1:49" ht="100.9" customHeight="1" x14ac:dyDescent="0.25">
      <c r="E18" s="231" t="str">
        <f>Полномочные!B28</f>
        <v>Праведник, Глава Синтеза Всевышнего ИДИВО Управления Синтеза  Вильгельма Екатерины, Ревизор Регионального Отделения МГК Москвы</v>
      </c>
      <c r="F18" s="232"/>
      <c r="G18" s="232"/>
      <c r="H18" s="232"/>
      <c r="I18" s="233"/>
      <c r="L18" s="249" t="str">
        <f>Полномочные!B40</f>
        <v>Архат, Глава Идивного Синтеза Ведущего ИДИВО Управления Синтеза Сулеймана Синтии, Член МГК Москвы</v>
      </c>
      <c r="M18" s="250"/>
      <c r="N18" s="250"/>
      <c r="O18" s="250"/>
      <c r="P18" s="251"/>
      <c r="S18" s="261" t="str">
        <f>Полномочные!B51</f>
        <v>Посвященный, Глава Иерархического Синтеза Физического Тела ИДИВО Управления Синтеза Савия Лины, Член МГК Москвы</v>
      </c>
      <c r="T18" s="262"/>
      <c r="U18" s="262"/>
      <c r="V18" s="262"/>
      <c r="W18" s="263"/>
      <c r="Z18" s="270" t="str">
        <f>Полномочные!B62</f>
        <v>Ученик, Глава Цивилизационного Синтеза Ума ИДИВО Управления Синтеза Арсения Ульяны, Член МГК Москвы</v>
      </c>
      <c r="AA18" s="271"/>
      <c r="AB18" s="271"/>
      <c r="AC18" s="271"/>
      <c r="AD18" s="272"/>
      <c r="AW18" s="32"/>
    </row>
    <row r="19" spans="1:49" ht="50.45" customHeight="1" thickBot="1" x14ac:dyDescent="0.3">
      <c r="E19" s="264" t="str">
        <f>Полномочные!C28</f>
        <v>Андроновский Александр</v>
      </c>
      <c r="F19" s="265"/>
      <c r="G19" s="265"/>
      <c r="H19" s="265"/>
      <c r="I19" s="266"/>
      <c r="L19" s="267" t="str">
        <f>Полномочные!C40</f>
        <v>Мухаметжанова Раися</v>
      </c>
      <c r="M19" s="268"/>
      <c r="N19" s="268"/>
      <c r="O19" s="268"/>
      <c r="P19" s="269"/>
      <c r="S19" s="246" t="str">
        <f>Полномочные!C51</f>
        <v>Соколова Елена</v>
      </c>
      <c r="T19" s="247"/>
      <c r="U19" s="247"/>
      <c r="V19" s="247"/>
      <c r="W19" s="248"/>
      <c r="Z19" s="258" t="str">
        <f>Полномочные!C62</f>
        <v>Фельшина Алла</v>
      </c>
      <c r="AA19" s="259"/>
      <c r="AB19" s="259"/>
      <c r="AC19" s="259"/>
      <c r="AD19" s="260"/>
      <c r="AW19" s="32"/>
    </row>
    <row r="20" spans="1:49" ht="50.45" customHeight="1" thickBot="1" x14ac:dyDescent="0.3">
      <c r="AW20" s="32"/>
    </row>
    <row r="21" spans="1:49" ht="100.9" customHeight="1" x14ac:dyDescent="0.25">
      <c r="D21" s="231" t="str">
        <f>Полномочные!B41</f>
        <v>Архат, Глава Идивного Синтеза Праведника ИДИВО Управления Синтеза Себастьяна Виктории, Член МГК Москвы</v>
      </c>
      <c r="E21" s="232"/>
      <c r="F21" s="232"/>
      <c r="G21" s="232"/>
      <c r="H21" s="233"/>
      <c r="K21" s="249" t="str">
        <f>Полномочные!B52</f>
        <v>Посвященный, Глава Иерархического Синтеза Разума ИДИВО Управления Синтеза Вячеслава Анастасии, Член МГК Москвы</v>
      </c>
      <c r="L21" s="250"/>
      <c r="M21" s="250"/>
      <c r="N21" s="250"/>
      <c r="O21" s="251"/>
      <c r="R21" s="261" t="str">
        <f>Полномочные!B63</f>
        <v>Ученик, Глава Цивилизационного Синтеза Провидения ИДИВО Управления Синтеза Огюста Беатрисс, Член МГК Москвы</v>
      </c>
      <c r="S21" s="262"/>
      <c r="T21" s="262"/>
      <c r="U21" s="262"/>
      <c r="V21" s="263"/>
      <c r="Y21" s="270" t="str">
        <f>Полномочные!B74</f>
        <v>Человек Изначальный, Глава Психодинамического Синтеза ИДИВО Человека Планеты ИДИВО Управления Синтеза Трофима Василисы, Член МГК Москвы</v>
      </c>
      <c r="Z21" s="271"/>
      <c r="AA21" s="271"/>
      <c r="AB21" s="271"/>
      <c r="AC21" s="272"/>
      <c r="AW21" s="32"/>
    </row>
    <row r="22" spans="1:49" ht="50.45" customHeight="1" thickBot="1" x14ac:dyDescent="0.3">
      <c r="D22" s="252" t="str">
        <f>Полномочные!C41</f>
        <v>Гасова Вера</v>
      </c>
      <c r="E22" s="253"/>
      <c r="F22" s="253"/>
      <c r="G22" s="253"/>
      <c r="H22" s="254"/>
      <c r="K22" s="243" t="str">
        <f>Полномочные!C52</f>
        <v>Зайцева Вера</v>
      </c>
      <c r="L22" s="244"/>
      <c r="M22" s="244"/>
      <c r="N22" s="244"/>
      <c r="O22" s="245"/>
      <c r="R22" s="246" t="str">
        <f>Полномочные!C63</f>
        <v>Голованова Ливия</v>
      </c>
      <c r="S22" s="247"/>
      <c r="T22" s="247"/>
      <c r="U22" s="247"/>
      <c r="V22" s="248"/>
      <c r="Y22" s="258" t="str">
        <f>Полномочные!C74</f>
        <v>Мухаметжанова Камила</v>
      </c>
      <c r="Z22" s="259"/>
      <c r="AA22" s="259"/>
      <c r="AB22" s="259"/>
      <c r="AC22" s="260"/>
      <c r="AW22" s="32"/>
    </row>
    <row r="23" spans="1:49" ht="50.45" customHeight="1" thickBot="1" x14ac:dyDescent="0.4">
      <c r="Z23" s="45"/>
      <c r="AA23" s="45"/>
      <c r="AB23" s="45"/>
      <c r="AC23" s="45"/>
      <c r="AD23" s="45"/>
      <c r="AW23" s="135"/>
    </row>
    <row r="24" spans="1:49" ht="100.9" customHeight="1" x14ac:dyDescent="0.25">
      <c r="C24" s="231" t="str">
        <f>Полномочные!B53</f>
        <v>Посвященный, Глава Иерархического Синтеза Сердца ИДИВО Управления Синтеза Андрея Омы, Член МГК Москвы</v>
      </c>
      <c r="D24" s="232"/>
      <c r="E24" s="232"/>
      <c r="F24" s="232"/>
      <c r="G24" s="233"/>
      <c r="J24" s="249" t="str">
        <f>Полномочные!B64</f>
        <v>Ученик, Глава Цивилизационного Синтеза Огненной Нити ИДИВО Управления Синтеза Илия Оливии, Член МГК Москвы</v>
      </c>
      <c r="K24" s="250"/>
      <c r="L24" s="250"/>
      <c r="M24" s="250"/>
      <c r="N24" s="251"/>
      <c r="Q24" s="261" t="str">
        <f>Полномочные!B75</f>
        <v>Человек Изначальный, Глава Психодинамического Синтеза Столпа ИДИВО Управления Синтеза Емельяна Варвары, Член МГК Москвы</v>
      </c>
      <c r="R24" s="262"/>
      <c r="S24" s="262"/>
      <c r="T24" s="262"/>
      <c r="U24" s="263"/>
      <c r="Z24" s="31"/>
      <c r="AA24" s="31"/>
      <c r="AB24" s="31"/>
      <c r="AC24" s="31"/>
      <c r="AD24" s="31"/>
      <c r="AE24" s="31"/>
      <c r="AF24" s="31"/>
      <c r="AG24" s="31"/>
      <c r="AU24" s="31"/>
    </row>
    <row r="25" spans="1:49" ht="50.45" customHeight="1" thickBot="1" x14ac:dyDescent="0.3">
      <c r="C25" s="234" t="str">
        <f>Полномочные!C53</f>
        <v>Мухаметжанова Ильхамия</v>
      </c>
      <c r="D25" s="235"/>
      <c r="E25" s="235"/>
      <c r="F25" s="235"/>
      <c r="G25" s="236"/>
      <c r="J25" s="243" t="str">
        <f>Полномочные!C64</f>
        <v>Александрова Светлана</v>
      </c>
      <c r="K25" s="244"/>
      <c r="L25" s="244"/>
      <c r="M25" s="244"/>
      <c r="N25" s="245"/>
      <c r="Q25" s="246" t="str">
        <f>Полномочные!C75</f>
        <v>Ушаков Дмитрий</v>
      </c>
      <c r="R25" s="247"/>
      <c r="S25" s="247"/>
      <c r="T25" s="247"/>
      <c r="U25" s="248"/>
      <c r="Y25" s="31"/>
    </row>
    <row r="26" spans="1:49" ht="50.45" customHeight="1" thickBot="1" x14ac:dyDescent="0.4">
      <c r="G26" s="45"/>
      <c r="H26" s="45"/>
      <c r="I26" s="45"/>
      <c r="J26" s="45"/>
      <c r="K26" s="45"/>
      <c r="Y26" s="45"/>
    </row>
    <row r="27" spans="1:49" ht="102" customHeight="1" x14ac:dyDescent="0.25">
      <c r="B27" s="231" t="str">
        <f>Полномочные!B65</f>
        <v>Ученик, Глава Цивилизационного Синтеза Пламени Отца ИДИВО Управления Синтеза Геральда Аллы, Член МГК Москвы</v>
      </c>
      <c r="C27" s="232"/>
      <c r="D27" s="232"/>
      <c r="E27" s="232"/>
      <c r="F27" s="233"/>
      <c r="G27" s="31"/>
      <c r="H27" s="31"/>
      <c r="I27" s="249" t="str">
        <f>Полномочные!B76</f>
        <v>Человек Изначальный, Глава Психодинамического Синтеза Сознания ИДИВО Управления Синтеза Ефрема Арины, Член МГК Москвы</v>
      </c>
      <c r="J27" s="250"/>
      <c r="K27" s="250"/>
      <c r="L27" s="250"/>
      <c r="M27" s="25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49" ht="50.45" customHeight="1" thickBot="1" x14ac:dyDescent="0.3">
      <c r="B28" s="234" t="str">
        <f>Полномочные!C65</f>
        <v>Савченко Светлана</v>
      </c>
      <c r="C28" s="235"/>
      <c r="D28" s="235"/>
      <c r="E28" s="235"/>
      <c r="F28" s="236"/>
      <c r="I28" s="243" t="str">
        <f>Полномочные!C76</f>
        <v>Мельникова Дина</v>
      </c>
      <c r="J28" s="244"/>
      <c r="K28" s="244"/>
      <c r="L28" s="244"/>
      <c r="M28" s="245"/>
      <c r="R28" s="32"/>
      <c r="X28" s="32"/>
    </row>
    <row r="29" spans="1:49" ht="50.45" customHeight="1" thickBot="1" x14ac:dyDescent="0.4">
      <c r="F29" s="45"/>
      <c r="L29" s="135"/>
      <c r="R29" s="135"/>
      <c r="X29" s="135"/>
    </row>
    <row r="30" spans="1:49" ht="100.9" customHeight="1" x14ac:dyDescent="0.25">
      <c r="A30" s="231" t="str">
        <f>Полномочные!B77</f>
        <v>Человек Изначальный, Глава Психодинамического Синтеза Грааля ИДИВО Управления Синтеза Натана Амалии, Член МГК Москвы</v>
      </c>
      <c r="B30" s="232"/>
      <c r="C30" s="232"/>
      <c r="D30" s="232"/>
      <c r="E30" s="233"/>
      <c r="F30" s="31"/>
      <c r="G30" s="31"/>
      <c r="H30" s="31"/>
      <c r="I30" s="31"/>
      <c r="J30" s="31"/>
    </row>
    <row r="31" spans="1:49" ht="50.45" customHeight="1" thickBot="1" x14ac:dyDescent="0.3">
      <c r="A31" s="234" t="str">
        <f>Полномочные!C77</f>
        <v>Хохлова Надежда</v>
      </c>
      <c r="B31" s="235"/>
      <c r="C31" s="235"/>
      <c r="D31" s="235"/>
      <c r="E31" s="236"/>
    </row>
  </sheetData>
  <mergeCells count="44">
    <mergeCell ref="AC10:AG10"/>
    <mergeCell ref="A1:AG1"/>
    <mergeCell ref="A4:AG4"/>
    <mergeCell ref="N6:S6"/>
    <mergeCell ref="N7:S7"/>
    <mergeCell ref="AC9:AG9"/>
    <mergeCell ref="U12:Y12"/>
    <mergeCell ref="AB12:AF12"/>
    <mergeCell ref="U13:Y13"/>
    <mergeCell ref="AB13:AF13"/>
    <mergeCell ref="M15:Q15"/>
    <mergeCell ref="T15:X15"/>
    <mergeCell ref="AA15:AE15"/>
    <mergeCell ref="M16:Q16"/>
    <mergeCell ref="T16:X16"/>
    <mergeCell ref="AA16:AE16"/>
    <mergeCell ref="E18:I18"/>
    <mergeCell ref="L18:P18"/>
    <mergeCell ref="S18:W18"/>
    <mergeCell ref="Z18:AD18"/>
    <mergeCell ref="E19:I19"/>
    <mergeCell ref="L19:P19"/>
    <mergeCell ref="S19:W19"/>
    <mergeCell ref="Z19:AD19"/>
    <mergeCell ref="D21:H21"/>
    <mergeCell ref="K21:O21"/>
    <mergeCell ref="R21:V21"/>
    <mergeCell ref="Y21:AC21"/>
    <mergeCell ref="D22:H22"/>
    <mergeCell ref="K22:O22"/>
    <mergeCell ref="R22:V22"/>
    <mergeCell ref="Y22:AC22"/>
    <mergeCell ref="C24:G24"/>
    <mergeCell ref="J24:N24"/>
    <mergeCell ref="Q24:U24"/>
    <mergeCell ref="A30:E30"/>
    <mergeCell ref="A31:E31"/>
    <mergeCell ref="C25:G25"/>
    <mergeCell ref="J25:N25"/>
    <mergeCell ref="Q25:U25"/>
    <mergeCell ref="B27:F27"/>
    <mergeCell ref="I27:M27"/>
    <mergeCell ref="B28:F28"/>
    <mergeCell ref="I28:M28"/>
  </mergeCells>
  <printOptions horizontalCentered="1" verticalCentered="1"/>
  <pageMargins left="0.31496062992125984" right="0.31496062992125984" top="0.23622047244094491" bottom="0.23622047244094491" header="0.31496062992125984" footer="0.19685039370078741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52</vt:i4>
      </vt:variant>
    </vt:vector>
  </HeadingPairs>
  <TitlesOfParts>
    <vt:vector size="72" baseType="lpstr">
      <vt:lpstr>Полномочные</vt:lpstr>
      <vt:lpstr>Огненный состав</vt:lpstr>
      <vt:lpstr>Неизреченные</vt:lpstr>
      <vt:lpstr>Филиалы</vt:lpstr>
      <vt:lpstr>справочники</vt:lpstr>
      <vt:lpstr>Системы</vt:lpstr>
      <vt:lpstr>Подразделение</vt:lpstr>
      <vt:lpstr>ВШС</vt:lpstr>
      <vt:lpstr>МГК</vt:lpstr>
      <vt:lpstr>МЦИС</vt:lpstr>
      <vt:lpstr>ДО ИДИВО</vt:lpstr>
      <vt:lpstr>ДО Ие ИДИВО</vt:lpstr>
      <vt:lpstr>ДО Ци ИДИВО</vt:lpstr>
      <vt:lpstr>ДО Пс ИДИВО</vt:lpstr>
      <vt:lpstr>Здание</vt:lpstr>
      <vt:lpstr>Ф1</vt:lpstr>
      <vt:lpstr>Ф2</vt:lpstr>
      <vt:lpstr>Ф3</vt:lpstr>
      <vt:lpstr>Ф4</vt:lpstr>
      <vt:lpstr>Ф</vt:lpstr>
      <vt:lpstr>ИВладыки_родит_падеж</vt:lpstr>
      <vt:lpstr>Изначальность</vt:lpstr>
      <vt:lpstr>Изначальные_Владыки</vt:lpstr>
      <vt:lpstr>Ипостась_Основ</vt:lpstr>
      <vt:lpstr>Ипостась_Синтеза_</vt:lpstr>
      <vt:lpstr>Ипостась_Синтеза2_</vt:lpstr>
      <vt:lpstr>Ипостась_Синтеза3_</vt:lpstr>
      <vt:lpstr>Наименование_Подразделения</vt:lpstr>
      <vt:lpstr>Неизреченный_УС</vt:lpstr>
      <vt:lpstr>Номер_Изначальности</vt:lpstr>
      <vt:lpstr>Неизреченные!Номер_Неизреченного</vt:lpstr>
      <vt:lpstr>Номер_Человека</vt:lpstr>
      <vt:lpstr>ВШС!Область_печати</vt:lpstr>
      <vt:lpstr>'ДО ИДИВО'!Область_печати</vt:lpstr>
      <vt:lpstr>'ДО Ие ИДИВО'!Область_печати</vt:lpstr>
      <vt:lpstr>'ДО Пс ИДИВО'!Область_печати</vt:lpstr>
      <vt:lpstr>'ДО Ци ИДИВО'!Область_печати</vt:lpstr>
      <vt:lpstr>Здание!Область_печати</vt:lpstr>
      <vt:lpstr>МГК!Область_печати</vt:lpstr>
      <vt:lpstr>МЦИС!Область_печати</vt:lpstr>
      <vt:lpstr>Неизреченные!Область_печати</vt:lpstr>
      <vt:lpstr>'Огненный состав'!Область_печати</vt:lpstr>
      <vt:lpstr>Подразделение!Область_печати</vt:lpstr>
      <vt:lpstr>Полномочные!Область_печати</vt:lpstr>
      <vt:lpstr>Системы!Область_печати</vt:lpstr>
      <vt:lpstr>Ф!Область_печати</vt:lpstr>
      <vt:lpstr>Ф1!Область_печати</vt:lpstr>
      <vt:lpstr>Ф2!Область_печати</vt:lpstr>
      <vt:lpstr>Ф3!Область_печати</vt:lpstr>
      <vt:lpstr>Ф4!Область_печати</vt:lpstr>
      <vt:lpstr>Филиалы!Область_печати</vt:lpstr>
      <vt:lpstr>Отделения</vt:lpstr>
      <vt:lpstr>Синтезный_Состав</vt:lpstr>
      <vt:lpstr>Системы</vt:lpstr>
      <vt:lpstr>Неизреченные!Столп_Неизреченных</vt:lpstr>
      <vt:lpstr>'Огненный состав'!Столп_Неизреченных</vt:lpstr>
      <vt:lpstr>Столп_осн_и_синт_состав</vt:lpstr>
      <vt:lpstr>Столп_Человеков</vt:lpstr>
      <vt:lpstr>Терр1</vt:lpstr>
      <vt:lpstr>Терр1_МГК</vt:lpstr>
      <vt:lpstr>Терр2</vt:lpstr>
      <vt:lpstr>Терр2_МГК</vt:lpstr>
      <vt:lpstr>Терр3</vt:lpstr>
      <vt:lpstr>Терр3_МГК</vt:lpstr>
      <vt:lpstr>Терр4</vt:lpstr>
      <vt:lpstr>Терр4_МГК</vt:lpstr>
      <vt:lpstr>Территории</vt:lpstr>
      <vt:lpstr>Территории_</vt:lpstr>
      <vt:lpstr>Территория</vt:lpstr>
      <vt:lpstr>Территория_</vt:lpstr>
      <vt:lpstr>УС</vt:lpstr>
      <vt:lpstr>Часть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Л. Алехнович</dc:creator>
  <cp:lastModifiedBy>Сергей</cp:lastModifiedBy>
  <cp:lastPrinted>2016-01-03T12:20:49Z</cp:lastPrinted>
  <dcterms:created xsi:type="dcterms:W3CDTF">2015-02-01T23:17:42Z</dcterms:created>
  <dcterms:modified xsi:type="dcterms:W3CDTF">2016-06-14T13:57:58Z</dcterms:modified>
</cp:coreProperties>
</file>